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929"/>
  <workbookPr checkCompatibility="1" autoCompressPictures="0"/>
  <bookViews>
    <workbookView xWindow="8560" yWindow="0" windowWidth="25040" windowHeight="15500"/>
  </bookViews>
  <sheets>
    <sheet name="Current_Feb2017" sheetId="1" r:id="rId1"/>
  </sheets>
  <definedNames>
    <definedName name="_xlnm._FilterDatabase" localSheetId="0" hidden="1">Current_Feb2017!$A$1:$A$1008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3" i="1" l="1"/>
  <c r="F143" i="1"/>
  <c r="H141" i="1"/>
  <c r="H140" i="1"/>
  <c r="F140" i="1"/>
  <c r="H139" i="1"/>
  <c r="F139" i="1"/>
  <c r="H138" i="1"/>
  <c r="F138" i="1"/>
  <c r="H137" i="1"/>
  <c r="F137" i="1"/>
  <c r="H135" i="1"/>
  <c r="F135" i="1"/>
  <c r="H134" i="1"/>
  <c r="F134" i="1"/>
  <c r="H133" i="1"/>
  <c r="F133" i="1"/>
  <c r="H132" i="1"/>
  <c r="F132" i="1"/>
  <c r="F131" i="1"/>
  <c r="H130" i="1"/>
  <c r="F129" i="1"/>
  <c r="H128" i="1"/>
  <c r="H121" i="1"/>
  <c r="F121" i="1"/>
  <c r="F119" i="1"/>
  <c r="H117" i="1"/>
  <c r="H116" i="1"/>
  <c r="F116" i="1"/>
  <c r="H115" i="1"/>
  <c r="H114" i="1"/>
  <c r="H113" i="1"/>
  <c r="F111" i="1"/>
  <c r="F108" i="1"/>
  <c r="H107" i="1"/>
  <c r="H103" i="1"/>
  <c r="F103" i="1"/>
  <c r="H101" i="1"/>
  <c r="F101" i="1"/>
  <c r="F100" i="1"/>
  <c r="H99" i="1"/>
  <c r="F99" i="1"/>
  <c r="H98" i="1"/>
  <c r="H97" i="1"/>
  <c r="H94" i="1"/>
  <c r="F94" i="1"/>
  <c r="H93" i="1"/>
  <c r="F93" i="1"/>
  <c r="H92" i="1"/>
  <c r="F92" i="1"/>
  <c r="H91" i="1"/>
  <c r="F91" i="1"/>
  <c r="F90" i="1"/>
  <c r="F89" i="1"/>
  <c r="H88" i="1"/>
  <c r="F88" i="1"/>
  <c r="F87" i="1"/>
  <c r="F86" i="1"/>
  <c r="F85" i="1"/>
  <c r="F84" i="1"/>
  <c r="H83" i="1"/>
  <c r="F83" i="1"/>
  <c r="F82" i="1"/>
  <c r="H81" i="1"/>
  <c r="F81" i="1"/>
  <c r="F79" i="1"/>
  <c r="F78" i="1"/>
  <c r="H77" i="1"/>
  <c r="F77" i="1"/>
  <c r="H76" i="1"/>
  <c r="F76" i="1"/>
  <c r="H72" i="1"/>
  <c r="H71" i="1"/>
  <c r="F71" i="1"/>
  <c r="H70" i="1"/>
  <c r="H69" i="1"/>
  <c r="F69" i="1"/>
  <c r="H68" i="1"/>
  <c r="F68" i="1"/>
  <c r="F65" i="1"/>
  <c r="H64" i="1"/>
  <c r="F64" i="1"/>
  <c r="F63" i="1"/>
  <c r="H62" i="1"/>
  <c r="F62" i="1"/>
  <c r="H61" i="1"/>
  <c r="F61" i="1"/>
  <c r="H59" i="1"/>
  <c r="F59" i="1"/>
  <c r="H58" i="1"/>
  <c r="F58" i="1"/>
  <c r="H57" i="1"/>
  <c r="F57" i="1"/>
  <c r="H55" i="1"/>
  <c r="F55" i="1"/>
  <c r="H54" i="1"/>
  <c r="F54" i="1"/>
  <c r="H53" i="1"/>
  <c r="F53" i="1"/>
  <c r="H52" i="1"/>
  <c r="H49" i="1"/>
  <c r="F49" i="1"/>
  <c r="H48" i="1"/>
  <c r="F48" i="1"/>
  <c r="F47" i="1"/>
  <c r="F46" i="1"/>
  <c r="F45" i="1"/>
  <c r="H44" i="1"/>
  <c r="F44" i="1"/>
  <c r="H42" i="1"/>
  <c r="F42" i="1"/>
  <c r="H41" i="1"/>
  <c r="F41" i="1"/>
  <c r="F39" i="1"/>
  <c r="H38" i="1"/>
  <c r="F38" i="1"/>
  <c r="H37" i="1"/>
  <c r="F37" i="1"/>
  <c r="H36" i="1"/>
  <c r="F34" i="1"/>
  <c r="G33" i="1"/>
  <c r="F33" i="1"/>
  <c r="H32" i="1"/>
  <c r="F32" i="1"/>
  <c r="F28" i="1"/>
  <c r="F27" i="1"/>
  <c r="F26" i="1"/>
  <c r="H25" i="1"/>
  <c r="F25" i="1"/>
  <c r="H23" i="1"/>
  <c r="F23" i="1"/>
  <c r="H22" i="1"/>
  <c r="F22" i="1"/>
  <c r="H19" i="1"/>
  <c r="F19" i="1"/>
  <c r="H16" i="1"/>
  <c r="F16" i="1"/>
  <c r="H15" i="1"/>
  <c r="F15" i="1"/>
  <c r="H13" i="1"/>
  <c r="F13" i="1"/>
  <c r="F11" i="1"/>
  <c r="H10" i="1"/>
  <c r="F10" i="1"/>
  <c r="F9" i="1"/>
  <c r="H7" i="1"/>
  <c r="F7" i="1"/>
  <c r="F6" i="1"/>
  <c r="H5" i="1"/>
  <c r="F5" i="1"/>
  <c r="H4" i="1"/>
  <c r="F4" i="1"/>
  <c r="H3" i="1"/>
  <c r="F3" i="1"/>
</calcChain>
</file>

<file path=xl/sharedStrings.xml><?xml version="1.0" encoding="utf-8"?>
<sst xmlns="http://schemas.openxmlformats.org/spreadsheetml/2006/main" count="920" uniqueCount="627">
  <si>
    <t>Group</t>
  </si>
  <si>
    <t>Function</t>
  </si>
  <si>
    <t>Affiliation/Business</t>
  </si>
  <si>
    <t>Contact Name</t>
  </si>
  <si>
    <t>Phone</t>
  </si>
  <si>
    <t>Email</t>
  </si>
  <si>
    <t>Location</t>
  </si>
  <si>
    <t>Website</t>
  </si>
  <si>
    <t>Description Notes</t>
  </si>
  <si>
    <t>ACUPUNCTURIST</t>
  </si>
  <si>
    <t>Acupuncture</t>
  </si>
  <si>
    <t>Acupuncture Alternative</t>
  </si>
  <si>
    <t>Monika Rukus</t>
  </si>
  <si>
    <t>301.986.9999</t>
  </si>
  <si>
    <t>8901 Connecticut Ave, Chevy Chase, MD 20815</t>
  </si>
  <si>
    <t>Chinese Acupuncture and Herb Center</t>
  </si>
  <si>
    <t>202.393.1203</t>
  </si>
  <si>
    <t>1010 Vermont Ave., NW, Suite 501, Washington, DC 20005</t>
  </si>
  <si>
    <t>Also: pain management, acupressure, anxiety, depression</t>
  </si>
  <si>
    <t>City Acupuncture Circle</t>
  </si>
  <si>
    <t>202.300.8428</t>
  </si>
  <si>
    <t>1221 Connecticut Ave., NW, Suite 5B, Washington, DC 20036</t>
  </si>
  <si>
    <t>Also: Chinese cupping</t>
  </si>
  <si>
    <t>DC Acupuncture</t>
  </si>
  <si>
    <t>202.321.2923</t>
  </si>
  <si>
    <t>1737 Wisconsin Ave. NW, Washington, DC 20007</t>
  </si>
  <si>
    <t>DCMindBody</t>
  </si>
  <si>
    <t>Allison Kitchen</t>
  </si>
  <si>
    <t>202.256.1635</t>
  </si>
  <si>
    <t>1365 Wisconsin Ave,  Suite #300 Washington DC 20007</t>
  </si>
  <si>
    <t>http://www.dcmindbody.com/</t>
  </si>
  <si>
    <t>Fertile Living</t>
  </si>
  <si>
    <t>Njemile Carol Jones</t>
  </si>
  <si>
    <t>202.306.2386</t>
  </si>
  <si>
    <t>1423 Powhatan Street Suite 7 Alexandria, VA 22314</t>
  </si>
  <si>
    <t>Healing Arts of Capitol Hill</t>
  </si>
  <si>
    <t>Mary Rieger</t>
  </si>
  <si>
    <t>202.544.9389 x3</t>
  </si>
  <si>
    <t>320 G Street NE Washington, D.C. 20002</t>
  </si>
  <si>
    <t>http://www.healingartscapitolhill.com/</t>
  </si>
  <si>
    <t>Little Bird Community Acupuncture</t>
  </si>
  <si>
    <t>Suzzane Lohr</t>
  </si>
  <si>
    <t>202.328.1804</t>
  </si>
  <si>
    <t>1640 Columbia Road NW, Washington, DC 20009</t>
  </si>
  <si>
    <t>http://www.littlebirddc.com/</t>
  </si>
  <si>
    <t>The Center</t>
  </si>
  <si>
    <t>Charlotte Martin</t>
  </si>
  <si>
    <t>202.302.9876</t>
  </si>
  <si>
    <t>4321 Wisconsin Ave NW, Washington, DC 20016</t>
  </si>
  <si>
    <t>Traditional Acupuncture</t>
  </si>
  <si>
    <t>Susan McConnell</t>
  </si>
  <si>
    <t>202-966-3061</t>
  </si>
  <si>
    <t>Washington DC</t>
  </si>
  <si>
    <t>Welch and Yonkers, LLC</t>
  </si>
  <si>
    <t>Kelly Welch and Kate Yonkers</t>
  </si>
  <si>
    <t>202.783.9404</t>
  </si>
  <si>
    <t>1800 I Street NW #503A Washington, D.C. 20006</t>
  </si>
  <si>
    <t>http://www.acupuncture-dc.net/</t>
  </si>
  <si>
    <t>Acupuncture and Chinese Medicine</t>
  </si>
  <si>
    <t>Brad Hill</t>
  </si>
  <si>
    <t>301.639.9759</t>
  </si>
  <si>
    <t>Bethesda and Germantown</t>
  </si>
  <si>
    <t>Littles Pediatric Acupuncture </t>
  </si>
  <si>
    <t>Risi Idiokitas</t>
  </si>
  <si>
    <t>240-486-4295</t>
  </si>
  <si>
    <t>risi@healthylittles.com</t>
  </si>
  <si>
    <t>Maryland and Washington, DC</t>
  </si>
  <si>
    <t>http://www.healthylittles.com/</t>
  </si>
  <si>
    <t>Yao Shan Center for Chinese Medicine</t>
  </si>
  <si>
    <t>Evan Rabinowitz</t>
  </si>
  <si>
    <t>202.822.4664</t>
  </si>
  <si>
    <t>910 17th Street NW Suite 1020  Washington, DC 20006</t>
  </si>
  <si>
    <t>Transformational Acupuncture</t>
  </si>
  <si>
    <t>Nadia Bouhdili</t>
  </si>
  <si>
    <t>202-297-7404</t>
  </si>
  <si>
    <t xml:space="preserve">1645 Connecticut Ave NW, 3rd Floor  Washington, DC </t>
  </si>
  <si>
    <t>ART THERAPIST</t>
  </si>
  <si>
    <t>Art Therapy</t>
  </si>
  <si>
    <t>Children's National Medical Center</t>
  </si>
  <si>
    <t>Heather Semas</t>
  </si>
  <si>
    <t>202.476.5000</t>
  </si>
  <si>
    <t>Children's National Medical Center: 111 Michigan Ave., NW, Washington, DC 20010</t>
  </si>
  <si>
    <t>Linda Assad Cates</t>
  </si>
  <si>
    <t>202.930.3146</t>
  </si>
  <si>
    <t>lina.assad.cates@gmail.com</t>
  </si>
  <si>
    <t>731 8th Street SE, Suite 301, Washington, DC</t>
  </si>
  <si>
    <t xml:space="preserve">ART </t>
  </si>
  <si>
    <t>Art Classes</t>
  </si>
  <si>
    <t>Yellow Barn Studio</t>
  </si>
  <si>
    <t>Walt Bartman</t>
  </si>
  <si>
    <t>301.964.1897</t>
  </si>
  <si>
    <t>Glen Echo: 7300 MacArthur Blvd Glen Echo, MD 20812</t>
  </si>
  <si>
    <t>Washington Studio School</t>
  </si>
  <si>
    <t>Jill Philips</t>
  </si>
  <si>
    <t>202.234.3030</t>
  </si>
  <si>
    <t>2129 S Street NW  Washington, DC 20008</t>
  </si>
  <si>
    <t>Smithsonian Associates</t>
  </si>
  <si>
    <t>Primarily housed at S. Dillon Ripley Center located on the National Mall</t>
  </si>
  <si>
    <t>Capital Hill Arts Workshop</t>
  </si>
  <si>
    <t>Kent Gay</t>
  </si>
  <si>
    <t>202.547.6839</t>
  </si>
  <si>
    <t>545 7th Street NE  Washington, DC  20003</t>
  </si>
  <si>
    <t>Corcoran Arts Continuing Education</t>
  </si>
  <si>
    <t>202.994.1972</t>
  </si>
  <si>
    <t>1922 F Street NW Washington, DC 20052</t>
  </si>
  <si>
    <t>https://nondegree.gwu.edu/cce</t>
  </si>
  <si>
    <t>Guy Masson Studio Arts</t>
  </si>
  <si>
    <t>Ralph Wright</t>
  </si>
  <si>
    <t>202.727.7527</t>
  </si>
  <si>
    <t>3600 Calvert Street NW  Washington, DC 20007</t>
  </si>
  <si>
    <t>http://guymasonstudioarts.org</t>
  </si>
  <si>
    <t>Washington Glass School</t>
  </si>
  <si>
    <t>Erwin Timmers</t>
  </si>
  <si>
    <t>202.744.8222</t>
  </si>
  <si>
    <t>3700 Otis Street Mt. Rainier, MD 20712</t>
  </si>
  <si>
    <t>http://washingtonglassschool.com/school</t>
  </si>
  <si>
    <t>Jewelry Class DC</t>
  </si>
  <si>
    <t>Daniel Valencia</t>
  </si>
  <si>
    <t>202.641.5896</t>
  </si>
  <si>
    <t>dvalencia@jewelryclassdc.com</t>
  </si>
  <si>
    <t>52 O Street NW Suite 105  Washington, DC 20001</t>
  </si>
  <si>
    <t>http://jewelryclassdc.com</t>
  </si>
  <si>
    <t>CHIROPRACTOR</t>
  </si>
  <si>
    <t>Chiropractor</t>
  </si>
  <si>
    <t>Advantage Rehabilitation and Wellness Center</t>
  </si>
  <si>
    <t>Dr. Rashida Cohen</t>
  </si>
  <si>
    <t>202. 835.2225</t>
  </si>
  <si>
    <t>1145 19th Street NW, Suite 501 Washington, D.C. 20036</t>
  </si>
  <si>
    <t>Back to Health Center</t>
  </si>
  <si>
    <t>Dr. Shara Posner</t>
  </si>
  <si>
    <t>703.683.7771</t>
  </si>
  <si>
    <t>http://www.justadjustit.com/</t>
  </si>
  <si>
    <t>Noya Chiropractic</t>
  </si>
  <si>
    <t>Dr. Anthony Noya</t>
  </si>
  <si>
    <t>202.237.1399</t>
  </si>
  <si>
    <t>4708 Wisconsin Ave, NW Suite 101
Washington, DC 20016</t>
  </si>
  <si>
    <t>http://www.noyachiropractic.com</t>
  </si>
  <si>
    <t>TruCentered Chiropractic Care</t>
  </si>
  <si>
    <t>Dr. Bryant Harris</t>
  </si>
  <si>
    <t>202.248.1704</t>
  </si>
  <si>
    <t>drharris@trucentered.com</t>
  </si>
  <si>
    <t>http://www.chiropractorswashingtondc.com</t>
  </si>
  <si>
    <t>Zinn Chiropractor</t>
  </si>
  <si>
    <t>Dr. JoAnn Zinn</t>
  </si>
  <si>
    <t>301.651.4293</t>
  </si>
  <si>
    <t>7000 Carroll Avenue, Takoma Park , MD 20912</t>
  </si>
  <si>
    <t>Psychologist</t>
  </si>
  <si>
    <t>Center for Integrative Medicine</t>
  </si>
  <si>
    <t>Marcia Kaufman</t>
  </si>
  <si>
    <t>202.833.5055</t>
  </si>
  <si>
    <t>908 New Hampshire Ave NW  Suite 200                       Washington DC 20037</t>
  </si>
  <si>
    <t xml:space="preserve">Child Development observation, advice, and guidance </t>
  </si>
  <si>
    <t>Child Development Consultants</t>
  </si>
  <si>
    <t>Amy Freedman</t>
  </si>
  <si>
    <t>240.342.6066</t>
  </si>
  <si>
    <t>3570 Olney Laytonsville Road, #1638 Olney,MD 20830</t>
  </si>
  <si>
    <t>Counseling</t>
  </si>
  <si>
    <t>mind-body focus</t>
  </si>
  <si>
    <t>Patricia E. Anderson</t>
  </si>
  <si>
    <t>202.441.0941</t>
  </si>
  <si>
    <t>1365 Wisconsin Ave, NW    Suite 300                  Washington, SC 20007</t>
  </si>
  <si>
    <t>dcmindbody.com</t>
  </si>
  <si>
    <t>Children Developmental and Behavioral Specialists</t>
  </si>
  <si>
    <t>The Lourie Center for Children's Social &amp; Emotional Wellness</t>
  </si>
  <si>
    <t>301.984.4444</t>
  </si>
  <si>
    <t>12301 Academy Way, Rockville, MD 20852</t>
  </si>
  <si>
    <t>Sleep Specialist</t>
  </si>
  <si>
    <t>The Sleep Lady</t>
  </si>
  <si>
    <t>Kim West and Joanne Kenen</t>
  </si>
  <si>
    <t>410.975.5765</t>
  </si>
  <si>
    <t>Counseling (parent)</t>
  </si>
  <si>
    <t>Private practice</t>
  </si>
  <si>
    <t>Jennifer Kogan</t>
  </si>
  <si>
    <t>202.215.2790</t>
  </si>
  <si>
    <t>400 Albemarle Street NW    Suite 510                  Washington, DC 20016</t>
  </si>
  <si>
    <t>Counseling (indiv and couple)</t>
  </si>
  <si>
    <t>Ronit Atlan</t>
  </si>
  <si>
    <t>202.432.4040</t>
  </si>
  <si>
    <t>1000 Wisconsin Ave NW       Suite 300                   Washington DC 20007</t>
  </si>
  <si>
    <t>Clinical Social Work/Therapist</t>
  </si>
  <si>
    <t>Candice Peggs</t>
  </si>
  <si>
    <t>301.265.2202</t>
  </si>
  <si>
    <t>4848 Battery Lane, Bethesda, MD 20814</t>
  </si>
  <si>
    <t>Jan Agricola</t>
  </si>
  <si>
    <t>202.210.8489</t>
  </si>
  <si>
    <t>D.C. Area</t>
  </si>
  <si>
    <t>Speech and Language Pathologist; Autism Spectrum Disorder; and Early Intervention</t>
  </si>
  <si>
    <t>Coastal Health Care</t>
  </si>
  <si>
    <t>Chelsia Latney</t>
  </si>
  <si>
    <t>Hyattsville, Md</t>
  </si>
  <si>
    <t>DANCE/MOVEMENT THERAPY</t>
  </si>
  <si>
    <t>Dance for special needs with physical therapist and musical accompaniment</t>
  </si>
  <si>
    <t>Maryland Youth Ballet</t>
  </si>
  <si>
    <t>301.608.2232</t>
  </si>
  <si>
    <t>926 Ellsworth Drive Silver Spring, Md 20910</t>
  </si>
  <si>
    <t>www.marylandyouthballet,org</t>
  </si>
  <si>
    <t>Exercise/sports for children with special needs</t>
  </si>
  <si>
    <t>KEEN</t>
  </si>
  <si>
    <t>Beata Okulska</t>
  </si>
  <si>
    <t>301.770.3200</t>
  </si>
  <si>
    <t>PO Box 341590 Bethesda, MD 20827</t>
  </si>
  <si>
    <t>West African Dance offering for children with special needs</t>
  </si>
  <si>
    <t>Coyaba Dance Theater</t>
  </si>
  <si>
    <t>Sylvia Soumah</t>
  </si>
  <si>
    <t>202.269.1600</t>
  </si>
  <si>
    <t>3225 8th Street Northeast Washington, DC 20017</t>
  </si>
  <si>
    <t>EMOTIONAL &amp; SPIRITUAL SUPPORT ORGANIZATION</t>
  </si>
  <si>
    <t>Emotional and Spiritual Support</t>
  </si>
  <si>
    <t>Erika Kate Hope Alliance</t>
  </si>
  <si>
    <t>563.263.1759</t>
  </si>
  <si>
    <t>form on website</t>
  </si>
  <si>
    <t>PO Box 262, Muscatine, Iowa 52761</t>
  </si>
  <si>
    <t>The Wholehearted Foundation</t>
  </si>
  <si>
    <t>Ryan and Kristen Koppel</t>
  </si>
  <si>
    <t>703-862-0751</t>
  </si>
  <si>
    <t>1918 Belleview Dr. NE, Leesburg, VA 20176</t>
  </si>
  <si>
    <t>ESSENTIAL OILS AND AROMATOUCH THERAPIST</t>
  </si>
  <si>
    <t>Essential Oils; AromaTouch</t>
  </si>
  <si>
    <t>Beth Lindley</t>
  </si>
  <si>
    <t>202.285.8191</t>
  </si>
  <si>
    <t>4124 Garrison St., NW, Washington, DC 20016</t>
  </si>
  <si>
    <t>Also: certified holistic health coach and certified raw food educator</t>
  </si>
  <si>
    <t>Essential Oils; AromaTouch; Wellness for Women</t>
  </si>
  <si>
    <t>Lil Omm</t>
  </si>
  <si>
    <t>Pleasance Silicki</t>
  </si>
  <si>
    <t>Washington, DC Area</t>
  </si>
  <si>
    <t>coach</t>
  </si>
  <si>
    <t>Essential Oils, also Clinical Aromatherapist</t>
  </si>
  <si>
    <t xml:space="preserve">Katherine Krupka </t>
  </si>
  <si>
    <t>Katherine Krupka</t>
  </si>
  <si>
    <t>202.271.9669</t>
  </si>
  <si>
    <t>on website</t>
  </si>
  <si>
    <t>http://katherinekrupka.com</t>
  </si>
  <si>
    <t>HEALING TOUCH PRACTITIONER</t>
  </si>
  <si>
    <t>Energy Healing</t>
  </si>
  <si>
    <t>Marian McEvilly</t>
  </si>
  <si>
    <t>Also, Reiki, EFT, and Eden Energy Healing</t>
  </si>
  <si>
    <t>Healing Waters Through Transition</t>
  </si>
  <si>
    <t>Linda Soaper</t>
  </si>
  <si>
    <t>410.952.5369</t>
  </si>
  <si>
    <t>DC Area, including some parts of MD (Pasadena, Baltimore, Annapolis, Linthicum, and Salisbury)</t>
  </si>
  <si>
    <t>Also: Reiki</t>
  </si>
  <si>
    <t>Wellness by Shari</t>
  </si>
  <si>
    <t>Shari Sternberger</t>
  </si>
  <si>
    <t>724-313-HOME</t>
  </si>
  <si>
    <t>7191 Brooks Road, Highland, MD 20777</t>
  </si>
  <si>
    <t>Also: various healing practices</t>
  </si>
  <si>
    <t>Katherine Krupka Energy Coach and Wellness Consultant</t>
  </si>
  <si>
    <t>On website</t>
  </si>
  <si>
    <t>Also: Essential Oils</t>
  </si>
  <si>
    <t>Yoga instructors for children</t>
  </si>
  <si>
    <t>Breathe Education</t>
  </si>
  <si>
    <t>Rhiannon Landesberg</t>
  </si>
  <si>
    <t>917-415-6752</t>
  </si>
  <si>
    <t xml:space="preserve">DC Area  </t>
  </si>
  <si>
    <t>Also: mindfulness</t>
  </si>
  <si>
    <t>Yoga instructor for children</t>
  </si>
  <si>
    <t xml:space="preserve">Siobhan TC </t>
  </si>
  <si>
    <t>DC Area</t>
  </si>
  <si>
    <t>INDIVIDUAL HEALERS WHO MAY DO HOUSE CALLS/PRIVATE SESSIONS</t>
  </si>
  <si>
    <t>Leala Disidoro</t>
  </si>
  <si>
    <t>New Beginnings Yoga; Tots &amp; Tykes Yoga/ Lemon Tree Playgroup</t>
  </si>
  <si>
    <t>Angelyn Shapiro</t>
  </si>
  <si>
    <t>Also: classes for new moms</t>
  </si>
  <si>
    <t>Washington Yoga Center</t>
  </si>
  <si>
    <t>Robyn Greenhouse</t>
  </si>
  <si>
    <t>http://washingtonyogacenter.com/apps/mindbody/staff</t>
  </si>
  <si>
    <t>Also: classes for women</t>
  </si>
  <si>
    <t>Elissa Margolin</t>
  </si>
  <si>
    <t>elissamargolin@gmail.com</t>
  </si>
  <si>
    <t>INTEGRATIVE CARE CENTER</t>
  </si>
  <si>
    <t>Mind-Body- Spirit Wellness Education Center</t>
  </si>
  <si>
    <t>Bonita Woods Wellness Instittue</t>
  </si>
  <si>
    <t>140 Little Falls Street, Suite 111, Falls Church, VA</t>
  </si>
  <si>
    <t>Mindfulness; Mind-Body Wellness</t>
  </si>
  <si>
    <t>The Mindfulness Center in Bethesda</t>
  </si>
  <si>
    <t>301.986.1090</t>
  </si>
  <si>
    <t>Washington, D.C. 20016</t>
  </si>
  <si>
    <t>National Integrated Health Associates</t>
  </si>
  <si>
    <t>202.237.7000</t>
  </si>
  <si>
    <t xml:space="preserve">5225 Wisconsin Ave., NW, Suite #402, Washington, DC </t>
  </si>
  <si>
    <t>Naturopathic Physician</t>
  </si>
  <si>
    <t>202.798.0221</t>
  </si>
  <si>
    <t>1915 I Street, NW, Suite 700, Washington, DC 20006</t>
  </si>
  <si>
    <t>GW Center for Integrative Medicine</t>
  </si>
  <si>
    <t>MASSAGE THERAPIST</t>
  </si>
  <si>
    <t>Massage (orthopedic &amp; neuromuscular &amp; prenatal massage; myofascial, craniosacral &amp; visceral manipulation, active isolated stretching (AIS), aromatherapy, weight trainer; structural integration</t>
  </si>
  <si>
    <t>Amta Massage</t>
  </si>
  <si>
    <t>Candace Otto</t>
  </si>
  <si>
    <t>202.907.0153; 301-907-0153</t>
  </si>
  <si>
    <t>5301 Westbard Cir., 225, Bethesda, MD 20816</t>
  </si>
  <si>
    <t>Massage (General)</t>
  </si>
  <si>
    <t>Unwind Wellness Center</t>
  </si>
  <si>
    <t>202.232.2232</t>
  </si>
  <si>
    <t>1990 18th St., NW, Washington, DC 20009</t>
  </si>
  <si>
    <t>Massage (myofascial release; neuromuscular)</t>
  </si>
  <si>
    <t>Eye Street Massage Therapy</t>
  </si>
  <si>
    <t>Pamela Moyer, Dir.; Chelsea Cooper</t>
  </si>
  <si>
    <t>202.463.0987</t>
  </si>
  <si>
    <t>1634 Eye Street, NW, Lower Level 125, Washington, DC  20006</t>
  </si>
  <si>
    <t>Georgetown Wellness Group/ Alleva Therapeutic Massage</t>
  </si>
  <si>
    <t>Alison Alleva</t>
  </si>
  <si>
    <t>202.215.8062</t>
  </si>
  <si>
    <t>1740 Wisconsin Avenue, NW (second floor), DC 20007</t>
  </si>
  <si>
    <t>http://allevatherapeuticmassage.com/</t>
  </si>
  <si>
    <t>Massage (Infant)</t>
  </si>
  <si>
    <t>Holistic Helping Hand</t>
  </si>
  <si>
    <t>Shannon Collier</t>
  </si>
  <si>
    <t>202.573.1495</t>
  </si>
  <si>
    <t>http://holistichelpinghand.org/</t>
  </si>
  <si>
    <t>Independent</t>
  </si>
  <si>
    <t>Laurie Lee</t>
  </si>
  <si>
    <t>202.237.0137</t>
  </si>
  <si>
    <t>laurie.lee2@aol.com; massagetherapist@fastmail.net</t>
  </si>
  <si>
    <t>4208 49th St NW DC 20016</t>
  </si>
  <si>
    <t>Lisa Schumacher</t>
  </si>
  <si>
    <t>202.236.5649</t>
  </si>
  <si>
    <t>Tenleytown and Cleveland Park</t>
  </si>
  <si>
    <t>Massage (prenatal, geriatric, oncology)</t>
  </si>
  <si>
    <t>Lighthold Massage Therapy &amp; End of Life Care</t>
  </si>
  <si>
    <t>Lauren Cates</t>
  </si>
  <si>
    <t>202.320.7921</t>
  </si>
  <si>
    <t>Arlington, VA</t>
  </si>
  <si>
    <t>http://www.lighthold.org/</t>
  </si>
  <si>
    <t>Massage (lymphatic, geriatric, and Chinese massage)</t>
  </si>
  <si>
    <t>My Massage Place DC</t>
  </si>
  <si>
    <t>Melissa Martinie Hall</t>
  </si>
  <si>
    <t>202.656.5689</t>
  </si>
  <si>
    <t>4545 42nd Street, NW, Suite 201, Washington, DC 20016</t>
  </si>
  <si>
    <t>Massage (prenatal)</t>
  </si>
  <si>
    <t>Sarah Lawrie, Licensed Massage Therapist</t>
  </si>
  <si>
    <t>Sarah Lawrie</t>
  </si>
  <si>
    <t>240.506.8155 (9am-9pm)</t>
  </si>
  <si>
    <t>http://www.sarahlawrie.com/</t>
  </si>
  <si>
    <t>Massage (prenatal, postnatal)</t>
  </si>
  <si>
    <t>Spa on the Hill/Therapeutic Massage By Lauren Piro</t>
  </si>
  <si>
    <t>Lauren Piro</t>
  </si>
  <si>
    <t>516.993.0895</t>
  </si>
  <si>
    <t>Capitol Hill, Columbia Heights</t>
  </si>
  <si>
    <t>http://www.laurenpiromassage.com</t>
  </si>
  <si>
    <t>Massage (therapeutic deep tissue)</t>
  </si>
  <si>
    <t>Lynn Evertz</t>
  </si>
  <si>
    <t>307-754-2323</t>
  </si>
  <si>
    <t>4000 Massachusetts Ave., NW</t>
  </si>
  <si>
    <t>Massage (variety of holistic techniques including energy work)</t>
  </si>
  <si>
    <t>Freed Body Works</t>
  </si>
  <si>
    <t xml:space="preserve">Frances Reed </t>
  </si>
  <si>
    <t>202.321.9715</t>
  </si>
  <si>
    <t>1337 Pennsylvania Ave SE  Washington, DC 20003</t>
  </si>
  <si>
    <t>http://www.freedbodyworks.com</t>
  </si>
  <si>
    <t>Georgetown Massage and Bodywork</t>
  </si>
  <si>
    <t>1737-A Wisconsin Ave Washington, DC 20007</t>
  </si>
  <si>
    <t>MEDITATION CENTER</t>
  </si>
  <si>
    <t>Meditation</t>
  </si>
  <si>
    <t>Adept Prep</t>
  </si>
  <si>
    <t>Jennifer Dillon, M.A., Director of Tutoring</t>
  </si>
  <si>
    <t>4710 41st Street, NW, Suite B, Washington, DC 20016</t>
  </si>
  <si>
    <t>http://adeptprep.com/meditation/</t>
  </si>
  <si>
    <t>The Science of Spirituality Meditation Center</t>
  </si>
  <si>
    <t>2950 Arizona Ave., NW, Washington, DC</t>
  </si>
  <si>
    <t>MEDITATION CENTERS/COMMUNITY</t>
  </si>
  <si>
    <t>Shambhala Meditation Center of Washington, DC</t>
  </si>
  <si>
    <t>202.787.1526</t>
  </si>
  <si>
    <t>3520 Connecticut Ave., NW, Washington, DC 20008</t>
  </si>
  <si>
    <t>children and family meditation program 3rd Sunday each month</t>
  </si>
  <si>
    <t xml:space="preserve">Meditation </t>
  </si>
  <si>
    <t>Insight Meditation Community of Washington</t>
  </si>
  <si>
    <t>202.986.2922</t>
  </si>
  <si>
    <t>P.O. Box 3                          Cabin John, MD 20818</t>
  </si>
  <si>
    <t>Wellness Center</t>
  </si>
  <si>
    <t>Aurora Hutchinson</t>
  </si>
  <si>
    <t>4963 Elm St Suite 100 Bethesda, MD 20814</t>
  </si>
  <si>
    <t>MUSIC THERAPY</t>
  </si>
  <si>
    <t>Music therapy and classes</t>
  </si>
  <si>
    <t>Levine School of Music</t>
  </si>
  <si>
    <t>Leanne Belasco, Director of Music Therapy</t>
  </si>
  <si>
    <t>202.686.8000 ext. 1103</t>
  </si>
  <si>
    <t>various locations in DC, MD, and VA</t>
  </si>
  <si>
    <t>Music therapy</t>
  </si>
  <si>
    <t>Jonathan Chaffin</t>
  </si>
  <si>
    <t>916.712.4208</t>
  </si>
  <si>
    <t>chaff103@mail.chapman.edu</t>
  </si>
  <si>
    <t>2 M Street, NE Apt 1206  Washington, DC 20001</t>
  </si>
  <si>
    <t>Music therapy and healing arts services</t>
  </si>
  <si>
    <t>Howards Music Therapy</t>
  </si>
  <si>
    <t>Nazeeha Howard</t>
  </si>
  <si>
    <t>202.714.0219</t>
  </si>
  <si>
    <t>nazeehahoward@howardsmusictherapy.com</t>
  </si>
  <si>
    <t>2425 14th Street, NW Suite 204  Washington, DC 20009</t>
  </si>
  <si>
    <t>http://www.howardsmusictherapy.com/</t>
  </si>
  <si>
    <t>Capital Music Therapy Services</t>
  </si>
  <si>
    <t>Joshua Schrader</t>
  </si>
  <si>
    <t>301.785.3596</t>
  </si>
  <si>
    <t>through website</t>
  </si>
  <si>
    <t>Home based in Montgomery County, MD and Fairfax, VA</t>
  </si>
  <si>
    <t>MYOFASCIAL RELEASE THERAPY</t>
  </si>
  <si>
    <t>Myofascial realse and pelvic health</t>
  </si>
  <si>
    <t>Tavo Total Health</t>
  </si>
  <si>
    <t>Phil Tavolacci</t>
  </si>
  <si>
    <t>301.652.2522</t>
  </si>
  <si>
    <t>info@tavototalhealth.com</t>
  </si>
  <si>
    <t xml:space="preserve">407 Leighton Ave, Silver Spring MD 20901 </t>
  </si>
  <si>
    <t>Body Connection Health and Wellness</t>
  </si>
  <si>
    <t>Dr. Ann Udofia</t>
  </si>
  <si>
    <t>202.733.1929</t>
  </si>
  <si>
    <t>2440 M Street NW Washington, DC 20037</t>
  </si>
  <si>
    <t>NATUROPATHS</t>
  </si>
  <si>
    <t>Dr. Marie Rodriguez</t>
  </si>
  <si>
    <t>202.386.9701</t>
  </si>
  <si>
    <t>DC area</t>
  </si>
  <si>
    <t>NUTRITIONIST</t>
  </si>
  <si>
    <t xml:space="preserve">Nutrition </t>
  </si>
  <si>
    <t>Fit-trition</t>
  </si>
  <si>
    <t>Melissa Farley</t>
  </si>
  <si>
    <t>917.340.0975</t>
  </si>
  <si>
    <t>Nutrition</t>
  </si>
  <si>
    <t>National Center for Weight and Wellness</t>
  </si>
  <si>
    <t>Kathy Rogers</t>
  </si>
  <si>
    <t>202.223.3077</t>
  </si>
  <si>
    <t>1020 19th St., NW, Washington, DC 20036</t>
  </si>
  <si>
    <t>Simple Well Being</t>
  </si>
  <si>
    <t>Linda Petursdottir</t>
  </si>
  <si>
    <t>301.943.5737</t>
  </si>
  <si>
    <t>PHYSICAL THERAPY</t>
  </si>
  <si>
    <t>Physical Therapy</t>
  </si>
  <si>
    <t>Bethesda Physiocare</t>
  </si>
  <si>
    <t>301.656.5613</t>
  </si>
  <si>
    <t>4405 East West Highway, Suite 403, Bethesda, MD 20814</t>
  </si>
  <si>
    <t>Vida Therapy</t>
  </si>
  <si>
    <t>Celinha Martins</t>
  </si>
  <si>
    <t>240.784.0510</t>
  </si>
  <si>
    <t xml:space="preserve">Advanced Neuromuscular Physiotherapy </t>
  </si>
  <si>
    <t>Dr. Anna Borissow</t>
  </si>
  <si>
    <t>240.482.3680</t>
  </si>
  <si>
    <t>11333 Woodglen Drive, Suite, 204, North Bethesda, MD 20852</t>
  </si>
  <si>
    <t>http://www.anmpt.com/</t>
  </si>
  <si>
    <t>PLAY THERAPY</t>
  </si>
  <si>
    <t>Play Based, Physical Therapy</t>
  </si>
  <si>
    <t>Play-Based Physical Therapy</t>
  </si>
  <si>
    <t>Melissa Farley Smith</t>
  </si>
  <si>
    <t>202-546-7529</t>
  </si>
  <si>
    <t>913 East Capital Street SE  Washington, DC 20003</t>
  </si>
  <si>
    <t>http://www.playbasedpt.com</t>
  </si>
  <si>
    <t>Child Therapy through play</t>
  </si>
  <si>
    <t>Creative Ways Therapy</t>
  </si>
  <si>
    <t>Teresa Arene</t>
  </si>
  <si>
    <t>202-413-7837</t>
  </si>
  <si>
    <t>teresa@creativewaystherapy.com</t>
  </si>
  <si>
    <t>7412 George Ave, NW #4 Washington, DC 20012</t>
  </si>
  <si>
    <t>http://creativewaystherapy.com</t>
  </si>
  <si>
    <t>Connections Therapy Center</t>
  </si>
  <si>
    <t>202.561.1110</t>
  </si>
  <si>
    <t>3849 Alabama Ave SE Washington, DC 20020</t>
  </si>
  <si>
    <t>301.577.4333</t>
  </si>
  <si>
    <t>4451 Parliament Place Suite A  Lanham, MD 20706</t>
  </si>
  <si>
    <t>PRIMARY CARE CENTERS</t>
  </si>
  <si>
    <t>Bernard Medical Center</t>
  </si>
  <si>
    <t>202-527-7500</t>
  </si>
  <si>
    <t>5100 Wisconsin Ave. N.W., Suite #401,</t>
  </si>
  <si>
    <t>Also: holistic primary care</t>
  </si>
  <si>
    <t>Integrative Approach</t>
  </si>
  <si>
    <t>Casey Health</t>
  </si>
  <si>
    <t>Iiana Bar-Levav</t>
  </si>
  <si>
    <t>301.664.6464</t>
  </si>
  <si>
    <t>800 South Frederick Ave Gaithersburg,MD 20877</t>
  </si>
  <si>
    <t>REFLEXOLOGISTS</t>
  </si>
  <si>
    <t>Reflexology</t>
  </si>
  <si>
    <t>K. Marie Hall</t>
  </si>
  <si>
    <t>5225 Wisconsin Ave., NW, Suite 402, Washington, DC 20015</t>
  </si>
  <si>
    <t>Elements Fitness and Wellness Center</t>
  </si>
  <si>
    <t>Annette Dilascio</t>
  </si>
  <si>
    <t>202.333.5252</t>
  </si>
  <si>
    <t>2233 Wisconsin Ave NW suite 217 Washington, DC  20007</t>
  </si>
  <si>
    <t>https://elementscenter.com</t>
  </si>
  <si>
    <t>REIKI PRACTITIONERS</t>
  </si>
  <si>
    <t>Juliana</t>
  </si>
  <si>
    <t>202.246.5649</t>
  </si>
  <si>
    <t>therapy@eyestreet-massage.com</t>
  </si>
  <si>
    <t>1634 Eye Street, NW, lower level 125, DC, 20006</t>
  </si>
  <si>
    <t>http://eyestreet-massage.com</t>
  </si>
  <si>
    <t>Be Here Now Yoga</t>
  </si>
  <si>
    <t>Macro Pineyro</t>
  </si>
  <si>
    <t>202.643.8875</t>
  </si>
  <si>
    <t>411 8th Street SE Washington, DC 20003</t>
  </si>
  <si>
    <t>Pekoe Acupuncture and Wellness Center</t>
  </si>
  <si>
    <t>Jessica Mahler</t>
  </si>
  <si>
    <t>202.408.4858</t>
  </si>
  <si>
    <t>1410 9th Street NW #1 Washington, DC  20001</t>
  </si>
  <si>
    <t>https://www.pekoedc.net</t>
  </si>
  <si>
    <t>Luann Jacobs</t>
  </si>
  <si>
    <t>ljacobs@gwcim.com</t>
  </si>
  <si>
    <t>http://www.gwcim.com</t>
  </si>
  <si>
    <t>Susan Ruben</t>
  </si>
  <si>
    <t>202.362.0047</t>
  </si>
  <si>
    <t>Her home at 36th St and Yuma St Washington, DC</t>
  </si>
  <si>
    <t>TAI CHI</t>
  </si>
  <si>
    <t>Tai Chi</t>
  </si>
  <si>
    <t>Tenleytown Tai Chi</t>
  </si>
  <si>
    <t>Susan Lowell</t>
  </si>
  <si>
    <t>susanlowell@mac.com</t>
  </si>
  <si>
    <t>4321 Wisconsin Ave., NW, Washington, DC 20016</t>
  </si>
  <si>
    <t>Wu Style Tai Chi Chuan</t>
  </si>
  <si>
    <t>Sifu Larry Hawkins</t>
  </si>
  <si>
    <t>301.388.8095</t>
  </si>
  <si>
    <t>The Hill Center 921 Pennsylvania Ave, SE  Washington, DC 20003</t>
  </si>
  <si>
    <t>http://www.wustyledc.com</t>
  </si>
  <si>
    <t>YOGA STUDIOS</t>
  </si>
  <si>
    <t xml:space="preserve">Yoga  </t>
  </si>
  <si>
    <t>Circle Yoga</t>
  </si>
  <si>
    <t>202.686.1104</t>
  </si>
  <si>
    <t>3838 Northampton St., NW, Washington, DC 20015</t>
  </si>
  <si>
    <t>Yoga</t>
  </si>
  <si>
    <t>East Side Yoga</t>
  </si>
  <si>
    <t>Alia J. Khan</t>
  </si>
  <si>
    <t>202.600.9860</t>
  </si>
  <si>
    <t>518 10th Street, NE 2nd Floor  Washington, DC 20002</t>
  </si>
  <si>
    <t>http://www.eastsideyogadc.com/</t>
  </si>
  <si>
    <t>Flow Yoga Center</t>
  </si>
  <si>
    <t>202.462.3569</t>
  </si>
  <si>
    <t>1508 14th Street, NW (b/t P &amp; Church), Washington, DC 20005; 1450 P Street, NW (b/t 14th &amp; 15th Sts)
Washington, DC 20005</t>
  </si>
  <si>
    <t>Pleasance Siliki</t>
  </si>
  <si>
    <t>4515 44th St NW, Washington, DC, 20016</t>
  </si>
  <si>
    <t>Rcharj</t>
  </si>
  <si>
    <t>844.334.6627</t>
  </si>
  <si>
    <t>1445 New York Ave., NW, Washington, DC 20005</t>
  </si>
  <si>
    <t>Shanti Yoga</t>
  </si>
  <si>
    <t>301.654.4899</t>
  </si>
  <si>
    <t>Washington, DC, 20009</t>
  </si>
  <si>
    <t>Tots &amp; Tykes Yoga</t>
  </si>
  <si>
    <t xml:space="preserve">Angelyn Shapiro </t>
  </si>
  <si>
    <t>angelyn@angelynshapiro.com;  admissions@lemontreeplaygroup.com</t>
  </si>
  <si>
    <t>Lemon Tree Playgroup: 2100 New Hampshire Avenue, NW; Tranquil Space: 1632 17th St NW, Washington, DC 20009</t>
  </si>
  <si>
    <t>http://www.lemontreeplaygroup.com/; http://www.lemontreeplaygroup.com/tots-tykes-yoga; www.tranquilspace.com/yoga/weeyogis</t>
  </si>
  <si>
    <t>Tranquil Space</t>
  </si>
  <si>
    <t>202.328.9642</t>
  </si>
  <si>
    <t>1632 17th Street, NW, Washington, DC 20009</t>
  </si>
  <si>
    <t>202.244.9642</t>
  </si>
  <si>
    <t>4000 Albermarle St., NW, Washington, DC 20016</t>
  </si>
  <si>
    <t>Willow Street Yoga</t>
  </si>
  <si>
    <t>301.270.8038</t>
  </si>
  <si>
    <t>6930 Carroll Avenue, Suite 100, Takoma Park, MD 20912</t>
  </si>
  <si>
    <t>Sweet Bay Yoga</t>
  </si>
  <si>
    <t>202.999.7455</t>
  </si>
  <si>
    <t>5456 Westbard Ave., Bethesda, MD 20816</t>
  </si>
  <si>
    <t>Ease Yoga &amp; Cafe</t>
  </si>
  <si>
    <t>3051 Mt. Vernon Ave., Alexandria, VA 22305</t>
  </si>
  <si>
    <t>info@beherenowyogadc.com</t>
  </si>
  <si>
    <t>http://beherenowyogadc.com</t>
  </si>
  <si>
    <t>Simon Says Yoga</t>
  </si>
  <si>
    <t>Shauna Simon</t>
  </si>
  <si>
    <t>240.535.5526</t>
  </si>
  <si>
    <t>4611 Sangamore Rd Bethesda, MD 20816</t>
  </si>
  <si>
    <t>Mary's Center</t>
  </si>
  <si>
    <t>EARLY CHILDHOOD DEVELOPMENT</t>
  </si>
  <si>
    <t>www.maryscenter.org</t>
  </si>
  <si>
    <t>202.727.3665 (Early Childhood Development); 1.844.796.2797 (medical appointment)</t>
  </si>
  <si>
    <t>301.864.1975</t>
  </si>
  <si>
    <t>Revive Community Acupuncture</t>
  </si>
  <si>
    <t>kim@revive-acupuncture.com</t>
  </si>
  <si>
    <t>7100 Baltimore Ave (Rte 1) Suite 206  College Park MD 20740</t>
  </si>
  <si>
    <t>http://revive-acupuncture.com/</t>
  </si>
  <si>
    <t>The Still Point</t>
  </si>
  <si>
    <t>6 Grant Avenue, Takoma Park, MD</t>
  </si>
  <si>
    <t>offers acupuncture, energy medicine, massage therapy, yoga, nutrition</t>
  </si>
  <si>
    <t>http://thestillpointspa.com/takoma-park/</t>
  </si>
  <si>
    <t>301.920.0801</t>
  </si>
  <si>
    <r>
      <rPr>
        <u/>
        <sz val="8"/>
        <rFont val="Arial"/>
      </rPr>
      <t>https://smithsonianassociates.org/ticketing/studio-arts</t>
    </r>
  </si>
  <si>
    <r>
      <rPr>
        <u/>
        <sz val="8"/>
        <rFont val="Arial"/>
      </rPr>
      <t>https://www.amtamassage.org/famt/candaceotto</t>
    </r>
  </si>
  <si>
    <r>
      <rPr>
        <u/>
        <sz val="8"/>
        <rFont val="Arial"/>
      </rPr>
      <t>202.230.0287 </t>
    </r>
  </si>
  <si>
    <t>Dr. Anne Berkeley</t>
  </si>
  <si>
    <t>Naturopathic, Holistic Physician</t>
  </si>
  <si>
    <t>Holistic medical physicians, biological dentists, naturopaths, a chiropractor and health professionals skilled in acupuncture, nutrition, and other healing therapies.</t>
  </si>
  <si>
    <t>Variety of Services through GW University health system</t>
  </si>
  <si>
    <t>Mind, Body, Spirit wellness</t>
  </si>
  <si>
    <t>Dr. Elaina Vasserman-Stokes</t>
  </si>
  <si>
    <t>Integrative Counseling and Pyschotherapy</t>
  </si>
  <si>
    <t>(240) 232-6236</t>
  </si>
  <si>
    <t xml:space="preserve">1350 Connecticut Avenue, NW, Suite 1225, Washington, DC 20036 </t>
  </si>
  <si>
    <t>www.doctorelainastokes.com</t>
  </si>
  <si>
    <t>drevstokes@gmail.com</t>
  </si>
  <si>
    <t>Art Therapy (holistic approach)</t>
  </si>
  <si>
    <t>Dr. Elva Anderson</t>
  </si>
  <si>
    <t>eanderso@childrensnational.org</t>
  </si>
  <si>
    <t>202-476-2596</t>
  </si>
  <si>
    <t>www.childrensnational.org</t>
  </si>
  <si>
    <t>licensed and certified in art therapy, reflexology, play therapy; Laughter Yoga Leader; Certified Mindfulness Teacher; Certified Nutritional Consultant; and Level lll Healing Touch Student and aromatherapy; also experienced in Reiki and a Level III Healing Touch practitioner</t>
  </si>
  <si>
    <t>Integrated health, education and social support services</t>
  </si>
  <si>
    <t>2333 Ontario Road, NW, Washington, DC 20011 (this is main location;9 total locations)</t>
  </si>
  <si>
    <t>Occupational and Speech/Language Therapy</t>
  </si>
  <si>
    <t>Playwell DC</t>
  </si>
  <si>
    <t>Lori Porcelli and Sarah Laryea</t>
  </si>
  <si>
    <t>202-450-5335</t>
  </si>
  <si>
    <t>Washington, DC</t>
  </si>
  <si>
    <t>www.playwelldc.com</t>
  </si>
  <si>
    <t>classes, workshops, individual therapy, and consulting;prenatal, early childhood, breast feeding and new parent guidance as well</t>
  </si>
  <si>
    <t>classes, workshops, individual therapy, and consulting; prenatal, early childhood, breast feeding and new parent guidance as well</t>
  </si>
  <si>
    <t>OCCUPATIONAL THERAPY</t>
  </si>
  <si>
    <t>SPEECH THERAPY</t>
  </si>
  <si>
    <t>Speech/Language therapy</t>
  </si>
  <si>
    <t>Marisa Vaccalluzzo</t>
  </si>
  <si>
    <t>mvaccalluzzo@gmail.com</t>
  </si>
  <si>
    <t>English and Spanish; visits homes</t>
  </si>
  <si>
    <t>Speech/Language therapy; also physical and occupational therapy</t>
  </si>
  <si>
    <t>Sensational Kids Therapy</t>
  </si>
  <si>
    <t>www.sensationalkids-therapy.com</t>
  </si>
  <si>
    <t>Speech, occupational, and physical therapy; camps too</t>
  </si>
  <si>
    <t>202-244-8089</t>
  </si>
  <si>
    <t>4400 Jenifer Street, NW, Suite 280, Washington, DC 20015</t>
  </si>
  <si>
    <t>office@sensationalkids-therapy.com</t>
  </si>
  <si>
    <t>Acupuncture and Chinese Herbalist</t>
  </si>
  <si>
    <t>Uptown Acupuncture</t>
  </si>
  <si>
    <t>Adam Miramom</t>
  </si>
  <si>
    <t>4545 42nd Street, NW, Suite 301, Washington, DC 20016</t>
  </si>
  <si>
    <t>202-630-2435</t>
  </si>
  <si>
    <t>adam@uptownacupuncturedc.com</t>
  </si>
  <si>
    <t>www.uptownacupuncturedc.com</t>
  </si>
  <si>
    <t>CAMP/SUMMER PROGRAM</t>
  </si>
  <si>
    <t>Various types of therapy</t>
  </si>
  <si>
    <t>Fitness for Health</t>
  </si>
  <si>
    <t>301.231.7138</t>
  </si>
  <si>
    <t>info@fitnessforhealth.org</t>
  </si>
  <si>
    <t>11140 Rockville Pike, Suite 303, Rockville, MD 20852</t>
  </si>
  <si>
    <t>www.fitnessforhealth.org</t>
  </si>
  <si>
    <t>Various classes available throughout the year for children with special needs</t>
  </si>
  <si>
    <t>Kids Discovery Place</t>
  </si>
  <si>
    <t>Mark Sickle</t>
  </si>
  <si>
    <t>COUNSELOR/ THERAPIST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</si>
</sst>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rgb="FF000000"/>
      <name val="Verdana"/>
    </font>
    <font>
      <b/>
      <sz val="14"/>
      <color rgb="FF000000"/>
      <name val="Arial"/>
    </font>
    <font>
      <sz val="10"/>
      <name val="Arial"/>
    </font>
    <font>
      <sz val="10"/>
      <color rgb="FF000000"/>
      <name val="Verdana"/>
    </font>
    <font>
      <u/>
      <sz val="12"/>
      <color theme="10"/>
      <name val="Verdana"/>
    </font>
    <font>
      <sz val="8"/>
      <name val="Verdana"/>
    </font>
    <font>
      <b/>
      <sz val="8"/>
      <color rgb="FF000000"/>
      <name val="Arial"/>
    </font>
    <font>
      <sz val="8"/>
      <color rgb="FF4F81BD"/>
      <name val="Arial"/>
    </font>
    <font>
      <b/>
      <sz val="8"/>
      <name val="Arial"/>
    </font>
    <font>
      <sz val="8"/>
      <name val="Arial"/>
    </font>
    <font>
      <u/>
      <sz val="8"/>
      <name val="Arial"/>
    </font>
    <font>
      <u/>
      <sz val="8"/>
      <name val="Verdana"/>
    </font>
    <font>
      <sz val="8"/>
      <color rgb="FF000000"/>
      <name val="Verdana"/>
    </font>
    <font>
      <u/>
      <sz val="12"/>
      <color theme="11"/>
      <name val="Verdana"/>
    </font>
    <font>
      <u/>
      <sz val="8"/>
      <color theme="10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FAC08F"/>
        <bgColor rgb="FFFAC08F"/>
      </patternFill>
    </fill>
    <fill>
      <patternFill patternType="solid">
        <fgColor rgb="FFB97034"/>
        <bgColor rgb="FFB97034"/>
      </patternFill>
    </fill>
    <fill>
      <patternFill patternType="solid">
        <fgColor rgb="FFB8CCE4"/>
        <bgColor rgb="FFB8CCE4"/>
      </patternFill>
    </fill>
    <fill>
      <patternFill patternType="solid">
        <fgColor rgb="FFD6E3BC"/>
        <bgColor rgb="FFD6E3BC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CCC1D9"/>
        <bgColor rgb="FFCCC1D9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F6E382"/>
        <bgColor rgb="FFF6E382"/>
      </patternFill>
    </fill>
    <fill>
      <patternFill patternType="solid">
        <fgColor rgb="FF95B3D7"/>
        <bgColor rgb="FF95B3D7"/>
      </patternFill>
    </fill>
    <fill>
      <patternFill patternType="solid">
        <fgColor rgb="FFC3D69B"/>
        <bgColor rgb="FFC3D69B"/>
      </patternFill>
    </fill>
    <fill>
      <patternFill patternType="solid">
        <fgColor rgb="FFE5B8B7"/>
        <bgColor rgb="FFE5B8B7"/>
      </patternFill>
    </fill>
    <fill>
      <patternFill patternType="solid">
        <fgColor rgb="FF777670"/>
        <bgColor rgb="FF777670"/>
      </patternFill>
    </fill>
    <fill>
      <patternFill patternType="solid">
        <fgColor rgb="FFD6D4CA"/>
        <bgColor rgb="FFD6D4CA"/>
      </patternFill>
    </fill>
    <fill>
      <patternFill patternType="solid">
        <fgColor rgb="FFDDD9C3"/>
        <bgColor rgb="FFDDD9C3"/>
      </patternFill>
    </fill>
    <fill>
      <patternFill patternType="solid">
        <fgColor theme="7" tint="0.39997558519241921"/>
        <bgColor rgb="FFDBE5F1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0" tint="-0.249977111117893"/>
        <bgColor rgb="FFE5B8B7"/>
      </patternFill>
    </fill>
    <fill>
      <patternFill patternType="solid">
        <fgColor theme="5" tint="0.39997558519241921"/>
        <bgColor rgb="FFD99594"/>
      </patternFill>
    </fill>
    <fill>
      <patternFill patternType="solid">
        <fgColor rgb="FFCCFFCC"/>
        <bgColor rgb="FFDBE5F1"/>
      </patternFill>
    </fill>
    <fill>
      <patternFill patternType="solid">
        <fgColor theme="9" tint="0.79998168889431442"/>
        <bgColor rgb="FFD99594"/>
      </patternFill>
    </fill>
  </fills>
  <borders count="14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DDDD6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DDDD6"/>
      </left>
      <right/>
      <top/>
      <bottom style="thin">
        <color rgb="FFADDDD6"/>
      </bottom>
      <diagonal/>
    </border>
    <border>
      <left style="thin">
        <color auto="1"/>
      </left>
      <right style="thin">
        <color rgb="FFAAAAAA"/>
      </right>
      <top style="thin">
        <color auto="1"/>
      </top>
      <bottom style="thin">
        <color rgb="FFAAAAAA"/>
      </bottom>
      <diagonal/>
    </border>
    <border>
      <left style="thin">
        <color rgb="FFAAAAAA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AAAAAA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auto="1"/>
      </right>
      <top style="thin">
        <color auto="1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AAAAAA"/>
      </bottom>
      <diagonal/>
    </border>
    <border>
      <left/>
      <right style="thin">
        <color auto="1"/>
      </right>
      <top style="thin">
        <color auto="1"/>
      </top>
      <bottom style="thin">
        <color rgb="FFAAAAAA"/>
      </bottom>
      <diagonal/>
    </border>
    <border>
      <left/>
      <right style="thin">
        <color rgb="FFAAAAAA"/>
      </right>
      <top style="thin">
        <color auto="1"/>
      </top>
      <bottom style="thin">
        <color rgb="FFAAAAAA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top" wrapText="1"/>
    </xf>
    <xf numFmtId="0" fontId="8" fillId="4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center"/>
    </xf>
    <xf numFmtId="0" fontId="8" fillId="27" borderId="3" xfId="0" applyFont="1" applyFill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8" fillId="7" borderId="3" xfId="0" applyFont="1" applyFill="1" applyBorder="1" applyAlignment="1">
      <alignment vertical="top" wrapText="1"/>
    </xf>
    <xf numFmtId="0" fontId="8" fillId="8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8" fillId="10" borderId="3" xfId="0" applyFont="1" applyFill="1" applyBorder="1" applyAlignment="1">
      <alignment vertical="top" wrapText="1"/>
    </xf>
    <xf numFmtId="0" fontId="8" fillId="11" borderId="3" xfId="0" applyFont="1" applyFill="1" applyBorder="1" applyAlignment="1">
      <alignment vertical="top" wrapText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8" fillId="12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8" fillId="13" borderId="3" xfId="0" applyFont="1" applyFill="1" applyBorder="1" applyAlignment="1">
      <alignment vertical="top" wrapText="1"/>
    </xf>
    <xf numFmtId="0" fontId="8" fillId="14" borderId="3" xfId="0" applyFont="1" applyFill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0" fontId="8" fillId="15" borderId="3" xfId="0" applyFont="1" applyFill="1" applyBorder="1" applyAlignment="1">
      <alignment vertical="top" wrapText="1"/>
    </xf>
    <xf numFmtId="0" fontId="8" fillId="16" borderId="3" xfId="0" applyFont="1" applyFill="1" applyBorder="1" applyAlignment="1">
      <alignment vertical="top" wrapText="1"/>
    </xf>
    <xf numFmtId="1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/>
    </xf>
    <xf numFmtId="0" fontId="8" fillId="17" borderId="3" xfId="0" applyFont="1" applyFill="1" applyBorder="1" applyAlignment="1">
      <alignment vertical="top" wrapText="1"/>
    </xf>
    <xf numFmtId="1" fontId="9" fillId="0" borderId="4" xfId="0" applyNumberFormat="1" applyFont="1" applyBorder="1" applyAlignment="1">
      <alignment vertical="top" wrapText="1"/>
    </xf>
    <xf numFmtId="0" fontId="8" fillId="18" borderId="3" xfId="0" applyFont="1" applyFill="1" applyBorder="1" applyAlignment="1">
      <alignment vertical="top" wrapText="1"/>
    </xf>
    <xf numFmtId="0" fontId="8" fillId="19" borderId="3" xfId="0" applyFont="1" applyFill="1" applyBorder="1" applyAlignment="1">
      <alignment vertical="top" wrapText="1"/>
    </xf>
    <xf numFmtId="0" fontId="8" fillId="20" borderId="3" xfId="0" applyFont="1" applyFill="1" applyBorder="1" applyAlignment="1">
      <alignment vertical="top" wrapText="1"/>
    </xf>
    <xf numFmtId="0" fontId="8" fillId="21" borderId="3" xfId="0" applyFont="1" applyFill="1" applyBorder="1" applyAlignment="1">
      <alignment vertical="top" wrapText="1"/>
    </xf>
    <xf numFmtId="1" fontId="8" fillId="21" borderId="3" xfId="0" applyNumberFormat="1" applyFont="1" applyFill="1" applyBorder="1" applyAlignment="1">
      <alignment vertical="top" wrapText="1"/>
    </xf>
    <xf numFmtId="0" fontId="8" fillId="22" borderId="3" xfId="0" applyFont="1" applyFill="1" applyBorder="1" applyAlignment="1">
      <alignment vertical="top" wrapText="1"/>
    </xf>
    <xf numFmtId="0" fontId="8" fillId="23" borderId="3" xfId="0" applyFont="1" applyFill="1" applyBorder="1" applyAlignment="1">
      <alignment vertical="center"/>
    </xf>
    <xf numFmtId="0" fontId="8" fillId="24" borderId="3" xfId="0" applyFont="1" applyFill="1" applyBorder="1" applyAlignment="1">
      <alignment vertical="top" wrapText="1"/>
    </xf>
    <xf numFmtId="0" fontId="8" fillId="25" borderId="3" xfId="0" applyFont="1" applyFill="1" applyBorder="1" applyAlignment="1">
      <alignment vertical="top" wrapText="1"/>
    </xf>
    <xf numFmtId="0" fontId="8" fillId="26" borderId="3" xfId="0" applyFont="1" applyFill="1" applyBorder="1" applyAlignment="1">
      <alignment vertical="top" wrapText="1"/>
    </xf>
    <xf numFmtId="0" fontId="8" fillId="26" borderId="5" xfId="0" applyFont="1" applyFill="1" applyBorder="1" applyAlignment="1">
      <alignment vertical="top" wrapText="1"/>
    </xf>
    <xf numFmtId="0" fontId="8" fillId="1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11" fillId="0" borderId="6" xfId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1" fontId="9" fillId="0" borderId="4" xfId="0" applyNumberFormat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8" fillId="28" borderId="3" xfId="0" applyFont="1" applyFill="1" applyBorder="1" applyAlignment="1">
      <alignment vertical="top" wrapText="1"/>
    </xf>
    <xf numFmtId="0" fontId="8" fillId="29" borderId="3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8" fillId="30" borderId="3" xfId="0" applyFont="1" applyFill="1" applyBorder="1" applyAlignment="1">
      <alignment vertical="top" wrapText="1"/>
    </xf>
    <xf numFmtId="0" fontId="14" fillId="0" borderId="2" xfId="1" applyFont="1" applyBorder="1" applyAlignment="1">
      <alignment horizontal="left" vertical="top" wrapText="1"/>
    </xf>
    <xf numFmtId="0" fontId="14" fillId="0" borderId="2" xfId="1" applyFont="1" applyBorder="1" applyAlignment="1">
      <alignment vertical="top" wrapText="1"/>
    </xf>
    <xf numFmtId="0" fontId="8" fillId="31" borderId="3" xfId="0" applyFont="1" applyFill="1" applyBorder="1" applyAlignment="1">
      <alignment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4" xfId="1" applyFont="1" applyBorder="1" applyAlignment="1">
      <alignment vertical="top" wrapText="1"/>
    </xf>
    <xf numFmtId="0" fontId="8" fillId="32" borderId="3" xfId="0" applyFont="1" applyFill="1" applyBorder="1" applyAlignment="1">
      <alignment vertical="top" wrapText="1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playwelldc.com" TargetMode="External"/><Relationship Id="rId20" Type="http://schemas.openxmlformats.org/officeDocument/2006/relationships/hyperlink" Target="http://www.fitnessforhealth.org" TargetMode="External"/><Relationship Id="rId21" Type="http://schemas.openxmlformats.org/officeDocument/2006/relationships/hyperlink" Target="mailto:info@fitnessforhealth.org" TargetMode="External"/><Relationship Id="rId22" Type="http://schemas.openxmlformats.org/officeDocument/2006/relationships/hyperlink" Target="http://www.fitnessforhealth.org" TargetMode="External"/><Relationship Id="rId10" Type="http://schemas.openxmlformats.org/officeDocument/2006/relationships/hyperlink" Target="http://www.playwelldc.com" TargetMode="External"/><Relationship Id="rId11" Type="http://schemas.openxmlformats.org/officeDocument/2006/relationships/hyperlink" Target="http://www.sensationalkids-therapy.com" TargetMode="External"/><Relationship Id="rId12" Type="http://schemas.openxmlformats.org/officeDocument/2006/relationships/hyperlink" Target="mailto:office@sensationalkids-therapy.com" TargetMode="External"/><Relationship Id="rId13" Type="http://schemas.openxmlformats.org/officeDocument/2006/relationships/hyperlink" Target="http://www.sensationalkids-therapy.com" TargetMode="External"/><Relationship Id="rId14" Type="http://schemas.openxmlformats.org/officeDocument/2006/relationships/hyperlink" Target="mailto:office@sensationalkids-therapy.com" TargetMode="External"/><Relationship Id="rId15" Type="http://schemas.openxmlformats.org/officeDocument/2006/relationships/hyperlink" Target="mailto:office@sensationalkids-therapy.com" TargetMode="External"/><Relationship Id="rId16" Type="http://schemas.openxmlformats.org/officeDocument/2006/relationships/hyperlink" Target="http://www.sensationalkids-therapy.com" TargetMode="External"/><Relationship Id="rId17" Type="http://schemas.openxmlformats.org/officeDocument/2006/relationships/hyperlink" Target="mailto:adam@uptownacupuncturedc.com" TargetMode="External"/><Relationship Id="rId18" Type="http://schemas.openxmlformats.org/officeDocument/2006/relationships/hyperlink" Target="http://www.uptownacupuncturedc.com" TargetMode="External"/><Relationship Id="rId19" Type="http://schemas.openxmlformats.org/officeDocument/2006/relationships/hyperlink" Target="mailto:info@fitnessforhealth.org" TargetMode="External"/><Relationship Id="rId1" Type="http://schemas.openxmlformats.org/officeDocument/2006/relationships/hyperlink" Target="../../../../../../../tel/(202)%20727-3665" TargetMode="External"/><Relationship Id="rId2" Type="http://schemas.openxmlformats.org/officeDocument/2006/relationships/hyperlink" Target="mailto:kim@revive-acupuncture.com" TargetMode="External"/><Relationship Id="rId3" Type="http://schemas.openxmlformats.org/officeDocument/2006/relationships/hyperlink" Target="mailto:drevstokes@gmail.com" TargetMode="External"/><Relationship Id="rId4" Type="http://schemas.openxmlformats.org/officeDocument/2006/relationships/hyperlink" Target="mailto:eanderso@childrensnational.org" TargetMode="External"/><Relationship Id="rId5" Type="http://schemas.openxmlformats.org/officeDocument/2006/relationships/hyperlink" Target="../../../../../../../tel/(202)%20476-2596" TargetMode="External"/><Relationship Id="rId6" Type="http://schemas.openxmlformats.org/officeDocument/2006/relationships/hyperlink" Target="http://www.childrensnational.org" TargetMode="External"/><Relationship Id="rId7" Type="http://schemas.openxmlformats.org/officeDocument/2006/relationships/hyperlink" Target="http://www.playwelldc.com" TargetMode="External"/><Relationship Id="rId8" Type="http://schemas.openxmlformats.org/officeDocument/2006/relationships/hyperlink" Target="http://www.playwelld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showGridLines="0" tabSelected="1" workbookViewId="0">
      <pane ySplit="1" topLeftCell="A96" activePane="bottomLeft" state="frozen"/>
      <selection pane="bottomLeft" activeCell="A104" sqref="A104"/>
    </sheetView>
  </sheetViews>
  <sheetFormatPr baseColWidth="10" defaultColWidth="13.375" defaultRowHeight="15" customHeight="1" x14ac:dyDescent="0"/>
  <cols>
    <col min="1" max="1" width="9.5" customWidth="1"/>
    <col min="2" max="2" width="5.375" customWidth="1"/>
    <col min="3" max="3" width="10.375" customWidth="1"/>
    <col min="4" max="4" width="7.875" customWidth="1"/>
    <col min="5" max="5" width="7" customWidth="1"/>
    <col min="6" max="6" width="10.75" customWidth="1"/>
    <col min="7" max="7" width="14.875" customWidth="1"/>
    <col min="8" max="8" width="9.875" customWidth="1"/>
    <col min="9" max="9" width="9.125" customWidth="1"/>
    <col min="10" max="26" width="6.75" customWidth="1"/>
  </cols>
  <sheetData>
    <row r="1" spans="1:26" ht="36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" customHeight="1">
      <c r="A2" s="9" t="s">
        <v>9</v>
      </c>
      <c r="B2" s="10" t="s">
        <v>10</v>
      </c>
      <c r="C2" s="11" t="s">
        <v>11</v>
      </c>
      <c r="D2" s="11" t="s">
        <v>12</v>
      </c>
      <c r="E2" s="11" t="s">
        <v>13</v>
      </c>
      <c r="F2" s="12"/>
      <c r="G2" s="11" t="s">
        <v>14</v>
      </c>
      <c r="H2" s="12"/>
      <c r="I2" s="12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9" customHeight="1">
      <c r="A3" s="9" t="s">
        <v>9</v>
      </c>
      <c r="B3" s="10" t="s">
        <v>10</v>
      </c>
      <c r="C3" s="11" t="s">
        <v>15</v>
      </c>
      <c r="D3" s="11"/>
      <c r="E3" s="11" t="s">
        <v>16</v>
      </c>
      <c r="F3" s="13" t="str">
        <f>HYPERLINK("mailto:jjin34@aol.com","jjin34@aol.com")</f>
        <v>jjin34@aol.com</v>
      </c>
      <c r="G3" s="11" t="s">
        <v>17</v>
      </c>
      <c r="H3" s="13" t="str">
        <f>HYPERLINK("http://www.chineseacupunctureherbcenter.net","www.chineseacupunctureherbcenter.net")</f>
        <v>www.chineseacupunctureherbcenter.net</v>
      </c>
      <c r="I3" s="12" t="s">
        <v>18</v>
      </c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6.25" customHeight="1">
      <c r="A4" s="9" t="s">
        <v>9</v>
      </c>
      <c r="B4" s="10" t="s">
        <v>10</v>
      </c>
      <c r="C4" s="11" t="s">
        <v>19</v>
      </c>
      <c r="D4" s="12"/>
      <c r="E4" s="11" t="s">
        <v>20</v>
      </c>
      <c r="F4" s="14" t="str">
        <f>HYPERLINK("mailto:clinic@cityacupuncturecircle.com","clinic@cityacupuncturecircle.com")</f>
        <v>clinic@cityacupuncturecircle.com</v>
      </c>
      <c r="G4" s="11" t="s">
        <v>21</v>
      </c>
      <c r="H4" s="14" t="str">
        <f>HYPERLINK("http://www.cityacupuncturecircle.com/","www.cityacupuncturecircle.com")</f>
        <v>www.cityacupuncturecircle.com</v>
      </c>
      <c r="I4" s="11" t="s">
        <v>22</v>
      </c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6.25" customHeight="1">
      <c r="A5" s="9" t="s">
        <v>9</v>
      </c>
      <c r="B5" s="10" t="s">
        <v>10</v>
      </c>
      <c r="C5" s="11" t="s">
        <v>23</v>
      </c>
      <c r="D5" s="12"/>
      <c r="E5" s="11" t="s">
        <v>24</v>
      </c>
      <c r="F5" s="14" t="str">
        <f>HYPERLINK("mailto:bronwyn@dcacupuncture.et","bronwyn@dcacupuncture.et")</f>
        <v>bronwyn@dcacupuncture.et</v>
      </c>
      <c r="G5" s="11" t="s">
        <v>25</v>
      </c>
      <c r="H5" s="14" t="str">
        <f>HYPERLINK("http://www.dcacupuncture.net","www.dcacupuncture.net")</f>
        <v>www.dcacupuncture.net</v>
      </c>
      <c r="I5" s="11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9" t="s">
        <v>9</v>
      </c>
      <c r="B6" s="10" t="s">
        <v>10</v>
      </c>
      <c r="C6" s="11" t="s">
        <v>26</v>
      </c>
      <c r="D6" s="11" t="s">
        <v>27</v>
      </c>
      <c r="E6" s="11" t="s">
        <v>28</v>
      </c>
      <c r="F6" s="14" t="str">
        <f>HYPERLINK("mailto:allison@dcmindbody.com","allison@dcmindbody.com")</f>
        <v>allison@dcmindbody.com</v>
      </c>
      <c r="G6" s="11" t="s">
        <v>29</v>
      </c>
      <c r="H6" s="11" t="s">
        <v>30</v>
      </c>
      <c r="I6" s="12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customHeight="1">
      <c r="A7" s="9" t="s">
        <v>9</v>
      </c>
      <c r="B7" s="10" t="s">
        <v>10</v>
      </c>
      <c r="C7" s="11" t="s">
        <v>31</v>
      </c>
      <c r="D7" s="11" t="s">
        <v>32</v>
      </c>
      <c r="E7" s="11" t="s">
        <v>33</v>
      </c>
      <c r="F7" s="15" t="str">
        <f>HYPERLINK("mailto:healingtime@earthlink.net","healingtime@earthlink.net")</f>
        <v>healingtime@earthlink.net</v>
      </c>
      <c r="G7" s="11" t="s">
        <v>34</v>
      </c>
      <c r="H7" s="14" t="str">
        <f>HYPERLINK("http://www.fertileliving.com","http://www.fertileliving.com")</f>
        <v>http://www.fertileliving.com</v>
      </c>
      <c r="I7" s="1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9" customHeight="1">
      <c r="A8" s="9" t="s">
        <v>9</v>
      </c>
      <c r="B8" s="10" t="s">
        <v>10</v>
      </c>
      <c r="C8" s="11" t="s">
        <v>35</v>
      </c>
      <c r="D8" s="11" t="s">
        <v>36</v>
      </c>
      <c r="E8" s="11" t="s">
        <v>37</v>
      </c>
      <c r="F8" s="12"/>
      <c r="G8" s="11" t="s">
        <v>38</v>
      </c>
      <c r="H8" s="11" t="s">
        <v>39</v>
      </c>
      <c r="I8" s="12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9" customHeight="1">
      <c r="A9" s="9" t="s">
        <v>9</v>
      </c>
      <c r="B9" s="10" t="s">
        <v>10</v>
      </c>
      <c r="C9" s="11" t="s">
        <v>40</v>
      </c>
      <c r="D9" s="11" t="s">
        <v>41</v>
      </c>
      <c r="E9" s="11" t="s">
        <v>42</v>
      </c>
      <c r="F9" s="15" t="str">
        <f>HYPERLINK("mailto:suzzanne.lohr@gmail.com","suzzanne.lohr@gmail.com")</f>
        <v>suzzanne.lohr@gmail.com</v>
      </c>
      <c r="G9" s="11" t="s">
        <v>43</v>
      </c>
      <c r="H9" s="11" t="s">
        <v>44</v>
      </c>
      <c r="I9" s="12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6.25" customHeight="1">
      <c r="A10" s="9" t="s">
        <v>9</v>
      </c>
      <c r="B10" s="10" t="s">
        <v>10</v>
      </c>
      <c r="C10" s="11" t="s">
        <v>45</v>
      </c>
      <c r="D10" s="11" t="s">
        <v>46</v>
      </c>
      <c r="E10" s="11" t="s">
        <v>47</v>
      </c>
      <c r="F10" s="14" t="str">
        <f>HYPERLINK("mailto:charlottemartinlac@gmail.com","charlottemartinlac@gmail.com")</f>
        <v>charlottemartinlac@gmail.com</v>
      </c>
      <c r="G10" s="11" t="s">
        <v>48</v>
      </c>
      <c r="H10" s="14" t="str">
        <f>HYPERLINK("http://www.thisisthecenter.com/","http://www.thisisthecenter.com")</f>
        <v>http://www.thisisthecenter.com</v>
      </c>
      <c r="I10" s="13"/>
      <c r="J10" s="3"/>
      <c r="K10" s="3"/>
      <c r="L10" s="3"/>
      <c r="M10" s="3"/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6.25" customHeight="1">
      <c r="A11" s="9" t="s">
        <v>9</v>
      </c>
      <c r="B11" s="10" t="s">
        <v>10</v>
      </c>
      <c r="C11" s="11" t="s">
        <v>49</v>
      </c>
      <c r="D11" s="11" t="s">
        <v>50</v>
      </c>
      <c r="E11" s="11" t="s">
        <v>51</v>
      </c>
      <c r="F11" s="15" t="str">
        <f>HYPERLINK("mailto:susanbewell@msn.com","susanbewell@msn.com")</f>
        <v>susanbewell@msn.com</v>
      </c>
      <c r="G11" s="11" t="s">
        <v>52</v>
      </c>
      <c r="H11" s="12"/>
      <c r="I11" s="12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6.25" customHeight="1">
      <c r="A12" s="9" t="s">
        <v>9</v>
      </c>
      <c r="B12" s="10" t="s">
        <v>10</v>
      </c>
      <c r="C12" s="11" t="s">
        <v>53</v>
      </c>
      <c r="D12" s="11" t="s">
        <v>54</v>
      </c>
      <c r="E12" s="11" t="s">
        <v>55</v>
      </c>
      <c r="F12" s="12"/>
      <c r="G12" s="11" t="s">
        <v>56</v>
      </c>
      <c r="H12" s="11" t="s">
        <v>57</v>
      </c>
      <c r="I12" s="12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6.25" customHeight="1">
      <c r="A13" s="9" t="s">
        <v>9</v>
      </c>
      <c r="B13" s="10" t="s">
        <v>58</v>
      </c>
      <c r="C13" s="12"/>
      <c r="D13" s="11" t="s">
        <v>59</v>
      </c>
      <c r="E13" s="11" t="s">
        <v>60</v>
      </c>
      <c r="F13" s="15" t="str">
        <f>HYPERLINK("mailto:brad@bradhill-wellness.com","brad@bradhill-wellness.com")</f>
        <v>brad@bradhill-wellness.com</v>
      </c>
      <c r="G13" s="11" t="s">
        <v>61</v>
      </c>
      <c r="H13" s="14" t="str">
        <f>HYPERLINK("http://www.bradhill-wellnes.com","http://www.bradhill-wellnes.com")</f>
        <v>http://www.bradhill-wellnes.com</v>
      </c>
      <c r="I13" s="1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6.25" customHeight="1">
      <c r="A14" s="9" t="s">
        <v>9</v>
      </c>
      <c r="B14" s="10" t="s">
        <v>10</v>
      </c>
      <c r="C14" s="16" t="s">
        <v>62</v>
      </c>
      <c r="D14" s="16" t="s">
        <v>63</v>
      </c>
      <c r="E14" s="16" t="s">
        <v>64</v>
      </c>
      <c r="F14" s="17" t="s">
        <v>65</v>
      </c>
      <c r="G14" s="11" t="s">
        <v>66</v>
      </c>
      <c r="H14" s="14" t="s">
        <v>67</v>
      </c>
      <c r="I14" s="1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6.25" customHeight="1">
      <c r="A15" s="9" t="s">
        <v>9</v>
      </c>
      <c r="B15" s="10" t="s">
        <v>609</v>
      </c>
      <c r="C15" s="16" t="s">
        <v>68</v>
      </c>
      <c r="D15" s="16" t="s">
        <v>69</v>
      </c>
      <c r="E15" s="16" t="s">
        <v>70</v>
      </c>
      <c r="F15" s="18" t="str">
        <f>HYPERLINK("mailto:rabinowitzcm@gmail.com","rabinowitzcm@gmail.com")</f>
        <v>rabinowitzcm@gmail.com</v>
      </c>
      <c r="G15" s="11" t="s">
        <v>71</v>
      </c>
      <c r="H15" s="14" t="str">
        <f>HYPERLINK("http://www.evanrabinowtiz.com","www.evanrabinowtiz.com")</f>
        <v>www.evanrabinowtiz.com</v>
      </c>
      <c r="I15" s="13"/>
      <c r="J15" s="3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6.25" customHeight="1">
      <c r="A16" s="9" t="s">
        <v>9</v>
      </c>
      <c r="B16" s="10" t="s">
        <v>10</v>
      </c>
      <c r="C16" s="16" t="s">
        <v>72</v>
      </c>
      <c r="D16" s="16" t="s">
        <v>73</v>
      </c>
      <c r="E16" s="16" t="s">
        <v>74</v>
      </c>
      <c r="F16" s="18" t="str">
        <f>HYPERLINK("mailto:nadia@dc-acupuncture.com","nadia@dc-acupuncture.com")</f>
        <v>nadia@dc-acupuncture.com</v>
      </c>
      <c r="G16" s="11" t="s">
        <v>75</v>
      </c>
      <c r="H16" s="14" t="str">
        <f>HYPERLINK("http://www.DC-Acupuncture.com","www.DC-Acupuncture.com")</f>
        <v>www.DC-Acupuncture.com</v>
      </c>
      <c r="I16" s="13"/>
      <c r="J16" s="3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2" customFormat="1" ht="26.25" customHeight="1">
      <c r="A17" s="9" t="s">
        <v>9</v>
      </c>
      <c r="B17" s="10" t="s">
        <v>10</v>
      </c>
      <c r="C17" s="16" t="s">
        <v>557</v>
      </c>
      <c r="D17" s="16"/>
      <c r="E17" s="16" t="s">
        <v>556</v>
      </c>
      <c r="F17" s="14" t="s">
        <v>558</v>
      </c>
      <c r="G17" s="11" t="s">
        <v>559</v>
      </c>
      <c r="H17" s="14" t="s">
        <v>560</v>
      </c>
      <c r="I17" s="1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76" customFormat="1" ht="26.25" customHeight="1">
      <c r="A18" s="9" t="s">
        <v>9</v>
      </c>
      <c r="B18" s="10" t="s">
        <v>609</v>
      </c>
      <c r="C18" s="16" t="s">
        <v>610</v>
      </c>
      <c r="D18" s="16" t="s">
        <v>611</v>
      </c>
      <c r="E18" s="16" t="s">
        <v>613</v>
      </c>
      <c r="F18" s="32" t="s">
        <v>614</v>
      </c>
      <c r="G18" s="11" t="s">
        <v>612</v>
      </c>
      <c r="H18" s="92" t="s">
        <v>615</v>
      </c>
      <c r="I18" s="13"/>
      <c r="J18" s="12"/>
      <c r="K18" s="12"/>
      <c r="L18" s="12"/>
      <c r="M18" s="12"/>
      <c r="N18" s="12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26.25" customHeight="1">
      <c r="A19" s="19" t="s">
        <v>76</v>
      </c>
      <c r="B19" s="10" t="s">
        <v>77</v>
      </c>
      <c r="C19" s="11" t="s">
        <v>78</v>
      </c>
      <c r="D19" s="11" t="s">
        <v>79</v>
      </c>
      <c r="E19" s="11" t="s">
        <v>80</v>
      </c>
      <c r="F19" s="14" t="str">
        <f>HYPERLINK("mailto:hsemas@childrensnational.org","hsemas@childrensnational.org")</f>
        <v>hsemas@childrensnational.org</v>
      </c>
      <c r="G19" s="11" t="s">
        <v>81</v>
      </c>
      <c r="H19" s="14" t="str">
        <f>HYPERLINK("http://www.childrensnational.org","www.childrensnational.org")</f>
        <v>www.childrensnational.org</v>
      </c>
      <c r="I19" s="12"/>
      <c r="J19" s="3"/>
      <c r="K19" s="3"/>
      <c r="L19" s="3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67" customFormat="1" ht="26.25" customHeight="1">
      <c r="A20" s="70" t="s">
        <v>76</v>
      </c>
      <c r="B20" s="29" t="s">
        <v>580</v>
      </c>
      <c r="C20" s="16" t="s">
        <v>78</v>
      </c>
      <c r="D20" s="16" t="s">
        <v>581</v>
      </c>
      <c r="E20" s="71" t="s">
        <v>583</v>
      </c>
      <c r="F20" s="71" t="s">
        <v>582</v>
      </c>
      <c r="G20" s="16" t="s">
        <v>81</v>
      </c>
      <c r="H20" s="72" t="s">
        <v>584</v>
      </c>
      <c r="I20" s="21" t="s">
        <v>585</v>
      </c>
      <c r="J20" s="21"/>
      <c r="K20" s="21"/>
      <c r="L20" s="21"/>
      <c r="M20" s="21"/>
      <c r="N20" s="21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26.25" customHeight="1">
      <c r="A21" s="19" t="s">
        <v>76</v>
      </c>
      <c r="B21" s="10" t="s">
        <v>77</v>
      </c>
      <c r="C21" s="12"/>
      <c r="D21" s="11" t="s">
        <v>82</v>
      </c>
      <c r="E21" s="16" t="s">
        <v>83</v>
      </c>
      <c r="F21" s="16" t="s">
        <v>84</v>
      </c>
      <c r="G21" s="16" t="s">
        <v>85</v>
      </c>
      <c r="H21" s="12"/>
      <c r="I21" s="12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6.25" customHeight="1">
      <c r="A22" s="19" t="s">
        <v>86</v>
      </c>
      <c r="B22" s="10" t="s">
        <v>87</v>
      </c>
      <c r="C22" s="11" t="s">
        <v>88</v>
      </c>
      <c r="D22" s="11" t="s">
        <v>89</v>
      </c>
      <c r="E22" s="16" t="s">
        <v>90</v>
      </c>
      <c r="F22" s="20" t="str">
        <f>HYPERLINK("mailto:walt@yellowbarnstudio.net","walt@yellowbarnstudio.net")</f>
        <v>walt@yellowbarnstudio.net</v>
      </c>
      <c r="G22" s="16" t="s">
        <v>91</v>
      </c>
      <c r="H22" s="14" t="str">
        <f>HYPERLINK("http://www.yellowbarnstudio.com","www.yellowbarnstudio.com")</f>
        <v>www.yellowbarnstudio.com</v>
      </c>
      <c r="I22" s="12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6.25" customHeight="1">
      <c r="A23" s="19" t="s">
        <v>86</v>
      </c>
      <c r="B23" s="10" t="s">
        <v>87</v>
      </c>
      <c r="C23" s="11" t="s">
        <v>92</v>
      </c>
      <c r="D23" s="11" t="s">
        <v>93</v>
      </c>
      <c r="E23" s="16" t="s">
        <v>94</v>
      </c>
      <c r="F23" s="20" t="str">
        <f>HYPERLINK("mailto:admin@washingtonstudioschool.org","admin@washingtonstudioschool.org")</f>
        <v>admin@washingtonstudioschool.org</v>
      </c>
      <c r="G23" s="16" t="s">
        <v>95</v>
      </c>
      <c r="H23" s="14" t="str">
        <f>HYPERLINK("http://www.washingtonstudioschool.org","www.washingtonstudioschool.org")</f>
        <v>www.washingtonstudioschool.org</v>
      </c>
      <c r="I23" s="12"/>
      <c r="J23" s="3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6.5" customHeight="1">
      <c r="A24" s="19" t="s">
        <v>86</v>
      </c>
      <c r="B24" s="10" t="s">
        <v>87</v>
      </c>
      <c r="C24" s="11" t="s">
        <v>96</v>
      </c>
      <c r="D24" s="12"/>
      <c r="E24" s="21"/>
      <c r="F24" s="21"/>
      <c r="G24" s="16" t="s">
        <v>97</v>
      </c>
      <c r="H24" s="11" t="s">
        <v>566</v>
      </c>
      <c r="I24" s="12"/>
      <c r="J24" s="3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6.25" customHeight="1">
      <c r="A25" s="19" t="s">
        <v>86</v>
      </c>
      <c r="B25" s="10" t="s">
        <v>87</v>
      </c>
      <c r="C25" s="11" t="s">
        <v>98</v>
      </c>
      <c r="D25" s="11" t="s">
        <v>99</v>
      </c>
      <c r="E25" s="16" t="s">
        <v>100</v>
      </c>
      <c r="F25" s="20" t="str">
        <f>HYPERLINK("mailto:kent@chaw.org","kent@chaw.org")</f>
        <v>kent@chaw.org</v>
      </c>
      <c r="G25" s="16" t="s">
        <v>101</v>
      </c>
      <c r="H25" s="14" t="str">
        <f>HYPERLINK("http://www.chaw.org","www.chaw.org")</f>
        <v>www.chaw.org</v>
      </c>
      <c r="I25" s="12"/>
      <c r="J25" s="3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6.25" customHeight="1">
      <c r="A26" s="19" t="s">
        <v>86</v>
      </c>
      <c r="B26" s="10" t="s">
        <v>87</v>
      </c>
      <c r="C26" s="11" t="s">
        <v>102</v>
      </c>
      <c r="D26" s="12"/>
      <c r="E26" s="16" t="s">
        <v>103</v>
      </c>
      <c r="F26" s="20" t="str">
        <f>HYPERLINK("mailto:onds@gwu.edu","onds@gwu.edu")</f>
        <v>onds@gwu.edu</v>
      </c>
      <c r="G26" s="16" t="s">
        <v>104</v>
      </c>
      <c r="H26" s="11" t="s">
        <v>105</v>
      </c>
      <c r="I26" s="12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6.25" customHeight="1">
      <c r="A27" s="19" t="s">
        <v>86</v>
      </c>
      <c r="B27" s="10" t="s">
        <v>87</v>
      </c>
      <c r="C27" s="11" t="s">
        <v>106</v>
      </c>
      <c r="D27" s="11" t="s">
        <v>107</v>
      </c>
      <c r="E27" s="16" t="s">
        <v>108</v>
      </c>
      <c r="F27" s="20" t="str">
        <f>HYPERLINK("mailto:ralphwright@dc.gov","ralphwright@dc.gov")</f>
        <v>ralphwright@dc.gov</v>
      </c>
      <c r="G27" s="16" t="s">
        <v>109</v>
      </c>
      <c r="H27" s="11" t="s">
        <v>110</v>
      </c>
      <c r="I27" s="12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6.25" customHeight="1">
      <c r="A28" s="19" t="s">
        <v>86</v>
      </c>
      <c r="B28" s="10" t="s">
        <v>87</v>
      </c>
      <c r="C28" s="11" t="s">
        <v>111</v>
      </c>
      <c r="D28" s="11" t="s">
        <v>112</v>
      </c>
      <c r="E28" s="16" t="s">
        <v>113</v>
      </c>
      <c r="F28" s="20" t="str">
        <f>HYPERLINK("mailto:erwin@washglass.com","erwin@washglass.com")</f>
        <v>erwin@washglass.com</v>
      </c>
      <c r="G28" s="16" t="s">
        <v>114</v>
      </c>
      <c r="H28" s="11" t="s">
        <v>115</v>
      </c>
      <c r="I28" s="12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25" customHeight="1">
      <c r="A29" s="19" t="s">
        <v>86</v>
      </c>
      <c r="B29" s="10" t="s">
        <v>87</v>
      </c>
      <c r="C29" s="11" t="s">
        <v>116</v>
      </c>
      <c r="D29" s="11" t="s">
        <v>117</v>
      </c>
      <c r="E29" s="16" t="s">
        <v>118</v>
      </c>
      <c r="F29" s="16" t="s">
        <v>119</v>
      </c>
      <c r="G29" s="16" t="s">
        <v>120</v>
      </c>
      <c r="H29" s="11" t="s">
        <v>121</v>
      </c>
      <c r="I29" s="12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74" customFormat="1" ht="46" customHeight="1">
      <c r="A30" s="93" t="s">
        <v>616</v>
      </c>
      <c r="B30" s="10" t="s">
        <v>617</v>
      </c>
      <c r="C30" s="11" t="s">
        <v>618</v>
      </c>
      <c r="D30" s="11" t="s">
        <v>625</v>
      </c>
      <c r="E30" s="16" t="s">
        <v>619</v>
      </c>
      <c r="F30" s="94" t="s">
        <v>620</v>
      </c>
      <c r="G30" s="16" t="s">
        <v>621</v>
      </c>
      <c r="H30" s="95" t="s">
        <v>622</v>
      </c>
      <c r="I30" s="12" t="s">
        <v>623</v>
      </c>
      <c r="J30" s="12"/>
      <c r="K30" s="12"/>
      <c r="L30" s="12"/>
      <c r="M30" s="12"/>
      <c r="N30" s="12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s="74" customFormat="1" ht="26.25" customHeight="1">
      <c r="A31" s="93" t="s">
        <v>616</v>
      </c>
      <c r="B31" s="10"/>
      <c r="C31" s="11" t="s">
        <v>624</v>
      </c>
      <c r="D31" s="11"/>
      <c r="E31" s="16"/>
      <c r="F31" s="94"/>
      <c r="G31" s="16"/>
      <c r="H31" s="95"/>
      <c r="I31" s="12"/>
      <c r="J31" s="12"/>
      <c r="K31" s="12"/>
      <c r="L31" s="12"/>
      <c r="M31" s="12"/>
      <c r="N31" s="12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26.25" customHeight="1">
      <c r="A32" s="22" t="s">
        <v>122</v>
      </c>
      <c r="B32" s="10" t="s">
        <v>123</v>
      </c>
      <c r="C32" s="11" t="s">
        <v>124</v>
      </c>
      <c r="D32" s="11" t="s">
        <v>125</v>
      </c>
      <c r="E32" s="11" t="s">
        <v>126</v>
      </c>
      <c r="F32" s="14" t="str">
        <f>HYPERLINK("mailto:drchamberscohen@caringchiropractor.com","drcohen@caringchiropractor.com")</f>
        <v>drcohen@caringchiropractor.com</v>
      </c>
      <c r="G32" s="11" t="s">
        <v>127</v>
      </c>
      <c r="H32" s="14" t="str">
        <f>HYPERLINK("http://www.caringchiropractor.com/","http://www.caringchiropractor.com/")</f>
        <v>http://www.caringchiropractor.com/</v>
      </c>
      <c r="I32" s="1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6.25" customHeight="1">
      <c r="A33" s="22" t="s">
        <v>122</v>
      </c>
      <c r="B33" s="10" t="s">
        <v>123</v>
      </c>
      <c r="C33" s="11" t="s">
        <v>128</v>
      </c>
      <c r="D33" s="11" t="s">
        <v>129</v>
      </c>
      <c r="E33" s="11" t="s">
        <v>130</v>
      </c>
      <c r="F33" s="15" t="str">
        <f>HYPERLINK("mailto:drshara@verizon.net","drshara@verizon.net")</f>
        <v>drshara@verizon.net</v>
      </c>
      <c r="G33" s="14" t="str">
        <f>HYPERLINK("http://maps.google.com/maps?f=q&amp;source=s_q&amp;hl=en&amp;geocode=&amp;q=900+Prince+St.+Alexandria,+VA+22314+&amp;sll=34.052187,-118.243425&amp;sspn=1.422216,2.493896&amp;ie=UTF8&amp;t=h&amp;z=16&amp;iwloc=A","900 Prince Street, Alexandria, VA 22314")</f>
        <v>900 Prince Street, Alexandria, VA 22314</v>
      </c>
      <c r="H33" s="11" t="s">
        <v>131</v>
      </c>
      <c r="I33" s="12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51.75" customHeight="1">
      <c r="A34" s="22" t="s">
        <v>122</v>
      </c>
      <c r="B34" s="10" t="s">
        <v>123</v>
      </c>
      <c r="C34" s="11" t="s">
        <v>132</v>
      </c>
      <c r="D34" s="11" t="s">
        <v>133</v>
      </c>
      <c r="E34" s="11" t="s">
        <v>134</v>
      </c>
      <c r="F34" s="14" t="str">
        <f>HYPERLINK("mailto:DrAnthony@NoyaChiropractic.com","DrAnthony@NoyaChiropractic.com")</f>
        <v>DrAnthony@NoyaChiropractic.com</v>
      </c>
      <c r="G34" s="11" t="s">
        <v>135</v>
      </c>
      <c r="H34" s="11" t="s">
        <v>136</v>
      </c>
      <c r="I34" s="12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51.75" customHeight="1">
      <c r="A35" s="22" t="s">
        <v>122</v>
      </c>
      <c r="B35" s="10" t="s">
        <v>123</v>
      </c>
      <c r="C35" s="11" t="s">
        <v>137</v>
      </c>
      <c r="D35" s="11" t="s">
        <v>138</v>
      </c>
      <c r="E35" s="11" t="s">
        <v>139</v>
      </c>
      <c r="F35" s="11" t="s">
        <v>140</v>
      </c>
      <c r="G35" s="11" t="s">
        <v>135</v>
      </c>
      <c r="H35" s="11" t="s">
        <v>141</v>
      </c>
      <c r="I35" s="12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51.75" customHeight="1">
      <c r="A36" s="22" t="s">
        <v>122</v>
      </c>
      <c r="B36" s="10" t="s">
        <v>123</v>
      </c>
      <c r="C36" s="11" t="s">
        <v>142</v>
      </c>
      <c r="D36" s="11" t="s">
        <v>143</v>
      </c>
      <c r="E36" s="11" t="s">
        <v>144</v>
      </c>
      <c r="F36" s="12"/>
      <c r="G36" s="11" t="s">
        <v>145</v>
      </c>
      <c r="H36" s="14" t="str">
        <f>HYPERLINK("http://joannz+G71+G69innchiropractic.com/","http://joannzinnchiropractic.com")</f>
        <v>http://joannzinnchiropractic.com</v>
      </c>
      <c r="I36" s="1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6.25" customHeight="1">
      <c r="A37" s="23" t="s">
        <v>626</v>
      </c>
      <c r="B37" s="10" t="s">
        <v>146</v>
      </c>
      <c r="C37" s="24" t="s">
        <v>147</v>
      </c>
      <c r="D37" s="24" t="s">
        <v>148</v>
      </c>
      <c r="E37" s="11" t="s">
        <v>149</v>
      </c>
      <c r="F37" s="15" t="str">
        <f>HYPERLINK("mailto:kaufmama@gmail.com","kaufmama@gmail.com")</f>
        <v>kaufmama@gmail.com</v>
      </c>
      <c r="G37" s="11" t="s">
        <v>150</v>
      </c>
      <c r="H37" s="15" t="str">
        <f>HYPERLINK("http://www.integrativemedicinedc.com","http://www.integrativemedicinedc.com")</f>
        <v>http://www.integrativemedicinedc.com</v>
      </c>
      <c r="I37" s="25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6.25" customHeight="1">
      <c r="A38" s="23" t="s">
        <v>626</v>
      </c>
      <c r="B38" s="10" t="s">
        <v>151</v>
      </c>
      <c r="C38" s="11" t="s">
        <v>152</v>
      </c>
      <c r="D38" s="11" t="s">
        <v>153</v>
      </c>
      <c r="E38" s="16" t="s">
        <v>154</v>
      </c>
      <c r="F38" s="20" t="str">
        <f>HYPERLINK("mailto:info@childdc.com","info@childdc.com")</f>
        <v>info@childdc.com</v>
      </c>
      <c r="G38" s="16" t="s">
        <v>155</v>
      </c>
      <c r="H38" s="14" t="str">
        <f>HYPERLINK("http://www.childdc.com","www.childdc.com")</f>
        <v>www.childdc.com</v>
      </c>
      <c r="I38" s="25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9" customHeight="1">
      <c r="A39" s="23" t="s">
        <v>626</v>
      </c>
      <c r="B39" s="10" t="s">
        <v>156</v>
      </c>
      <c r="C39" s="11" t="s">
        <v>157</v>
      </c>
      <c r="D39" s="24" t="s">
        <v>158</v>
      </c>
      <c r="E39" s="11" t="s">
        <v>159</v>
      </c>
      <c r="F39" s="15" t="str">
        <f>HYPERLINK("mailto:patty@dcmindbody.com","patty@dcmindbody.com")</f>
        <v>patty@dcmindbody.com</v>
      </c>
      <c r="G39" s="11" t="s">
        <v>160</v>
      </c>
      <c r="H39" s="14" t="s">
        <v>161</v>
      </c>
      <c r="I39" s="1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" customHeight="1">
      <c r="A40" s="23" t="s">
        <v>626</v>
      </c>
      <c r="B40" s="10" t="s">
        <v>162</v>
      </c>
      <c r="C40" s="24" t="s">
        <v>163</v>
      </c>
      <c r="D40" s="26"/>
      <c r="E40" s="11" t="s">
        <v>164</v>
      </c>
      <c r="F40" s="12"/>
      <c r="G40" s="11" t="s">
        <v>165</v>
      </c>
      <c r="H40" s="25"/>
      <c r="I40" s="25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9" customHeight="1">
      <c r="A41" s="23" t="s">
        <v>626</v>
      </c>
      <c r="B41" s="10" t="s">
        <v>166</v>
      </c>
      <c r="C41" s="24" t="s">
        <v>167</v>
      </c>
      <c r="D41" s="24" t="s">
        <v>168</v>
      </c>
      <c r="E41" s="11" t="s">
        <v>169</v>
      </c>
      <c r="F41" s="15" t="str">
        <f>HYPERLINK("mailto:kim@sleeplady.com","kim@sleeplady.com")</f>
        <v>kim@sleeplady.com</v>
      </c>
      <c r="G41" s="12"/>
      <c r="H41" s="15" t="str">
        <f>HYPERLINK("http://www.sleeplady.com","http://www.sleeplady.com")</f>
        <v>http://www.sleeplady.com</v>
      </c>
      <c r="I41" s="25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51.75" customHeight="1">
      <c r="A42" s="23" t="s">
        <v>626</v>
      </c>
      <c r="B42" s="10" t="s">
        <v>170</v>
      </c>
      <c r="C42" s="12" t="s">
        <v>171</v>
      </c>
      <c r="D42" s="24" t="s">
        <v>172</v>
      </c>
      <c r="E42" s="11" t="s">
        <v>173</v>
      </c>
      <c r="F42" s="15" t="str">
        <f>HYPERLINK("mailto:jenko108@gmail.com","jenko108@gmail.com")</f>
        <v>jenko108@gmail.com</v>
      </c>
      <c r="G42" s="11" t="s">
        <v>174</v>
      </c>
      <c r="H42" s="14" t="str">
        <f>HYPERLINK("http://www.jenniferkogan.com","http://www.jenniferkogan.com")</f>
        <v>http://www.jenniferkogan.com</v>
      </c>
      <c r="I42" s="1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9" customHeight="1">
      <c r="A43" s="23" t="s">
        <v>626</v>
      </c>
      <c r="B43" s="10" t="s">
        <v>175</v>
      </c>
      <c r="C43" s="12" t="s">
        <v>171</v>
      </c>
      <c r="D43" s="24" t="s">
        <v>176</v>
      </c>
      <c r="E43" s="11" t="s">
        <v>177</v>
      </c>
      <c r="F43" s="12"/>
      <c r="G43" s="11" t="s">
        <v>178</v>
      </c>
      <c r="H43" s="12"/>
      <c r="I43" s="12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9" customHeight="1">
      <c r="A44" s="23" t="s">
        <v>626</v>
      </c>
      <c r="B44" s="10" t="s">
        <v>179</v>
      </c>
      <c r="C44" s="12" t="s">
        <v>171</v>
      </c>
      <c r="D44" s="24" t="s">
        <v>180</v>
      </c>
      <c r="E44" s="11" t="s">
        <v>181</v>
      </c>
      <c r="F44" s="14" t="str">
        <f>HYPERLINK("mailto:cap4wellness@gmail.com","cap4wellness@gmail.com")</f>
        <v>cap4wellness@gmail.com</v>
      </c>
      <c r="G44" s="11" t="s">
        <v>182</v>
      </c>
      <c r="H44" s="14" t="str">
        <f>HYPERLINK("http://www.candicepeggs.com","www.candicepeggs.com")</f>
        <v>www.candicepeggs.com</v>
      </c>
      <c r="I44" s="12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9" customHeight="1">
      <c r="A45" s="23" t="s">
        <v>626</v>
      </c>
      <c r="B45" s="10" t="s">
        <v>162</v>
      </c>
      <c r="C45" s="26" t="s">
        <v>171</v>
      </c>
      <c r="D45" s="27" t="s">
        <v>183</v>
      </c>
      <c r="E45" s="11" t="s">
        <v>184</v>
      </c>
      <c r="F45" s="28" t="str">
        <f>HYPERLINK("Jan.Agricola3@gmail.com", "Jan.Agricola3@gmail.com")</f>
        <v>Jan.Agricola3@gmail.com</v>
      </c>
      <c r="G45" s="11" t="s">
        <v>185</v>
      </c>
      <c r="H45" s="25"/>
      <c r="I45" s="25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9" customHeight="1">
      <c r="A46" s="23" t="s">
        <v>626</v>
      </c>
      <c r="B46" s="29" t="s">
        <v>186</v>
      </c>
      <c r="C46" s="17" t="s">
        <v>187</v>
      </c>
      <c r="D46" s="17" t="s">
        <v>188</v>
      </c>
      <c r="E46" s="12"/>
      <c r="F46" s="14" t="str">
        <f>HYPERLINK("mailto:chelsia.latney@gmail.com","chelsia.latney@gmail.com")</f>
        <v>chelsia.latney@gmail.com</v>
      </c>
      <c r="G46" s="11" t="s">
        <v>189</v>
      </c>
      <c r="H46" s="25"/>
      <c r="I46" s="25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9" customHeight="1">
      <c r="A47" s="96" t="s">
        <v>190</v>
      </c>
      <c r="B47" s="29" t="s">
        <v>191</v>
      </c>
      <c r="C47" s="17" t="s">
        <v>192</v>
      </c>
      <c r="D47" s="30"/>
      <c r="E47" s="11" t="s">
        <v>193</v>
      </c>
      <c r="F47" s="14" t="str">
        <f>HYPERLINK("mailto:info@marylandyouthballet.org","info@marylandyouthballet.org")</f>
        <v>info@marylandyouthballet.org</v>
      </c>
      <c r="G47" s="11" t="s">
        <v>194</v>
      </c>
      <c r="H47" s="15" t="s">
        <v>195</v>
      </c>
      <c r="I47" s="25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9" customHeight="1">
      <c r="A48" s="96" t="s">
        <v>190</v>
      </c>
      <c r="B48" s="29" t="s">
        <v>196</v>
      </c>
      <c r="C48" s="17" t="s">
        <v>197</v>
      </c>
      <c r="D48" s="17" t="s">
        <v>198</v>
      </c>
      <c r="E48" s="11" t="s">
        <v>199</v>
      </c>
      <c r="F48" s="14" t="str">
        <f>HYPERLINK("mailto:info@keengreaterdc.org","info@keengreaterdc.org")</f>
        <v>info@keengreaterdc.org</v>
      </c>
      <c r="G48" s="11" t="s">
        <v>200</v>
      </c>
      <c r="H48" s="15" t="str">
        <f>HYPERLINK("http://www.keengreaterdc.org","www.keengreaterdc.org")</f>
        <v>www.keengreaterdc.org</v>
      </c>
      <c r="I48" s="25"/>
      <c r="J48" s="3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9" customHeight="1">
      <c r="A49" s="96" t="s">
        <v>190</v>
      </c>
      <c r="B49" s="29" t="s">
        <v>201</v>
      </c>
      <c r="C49" s="17" t="s">
        <v>202</v>
      </c>
      <c r="D49" s="17" t="s">
        <v>203</v>
      </c>
      <c r="E49" s="11" t="s">
        <v>204</v>
      </c>
      <c r="F49" s="14" t="str">
        <f>HYPERLINK("mailto:info@coyabadancetheater.org","info@coyabadancetheater.org")</f>
        <v>info@coyabadancetheater.org</v>
      </c>
      <c r="G49" s="11" t="s">
        <v>205</v>
      </c>
      <c r="H49" s="15" t="str">
        <f>HYPERLINK("http://www.coyabadancetheater.org","www.coyabadancetheater.org")</f>
        <v>www.coyabadancetheater.org</v>
      </c>
      <c r="I49" s="25"/>
      <c r="J49" s="3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2" customFormat="1" ht="39" customHeight="1">
      <c r="A50" s="31" t="s">
        <v>553</v>
      </c>
      <c r="B50" s="29" t="s">
        <v>586</v>
      </c>
      <c r="C50" s="17" t="s">
        <v>552</v>
      </c>
      <c r="D50" s="17"/>
      <c r="E50" s="11" t="s">
        <v>555</v>
      </c>
      <c r="F50" s="32"/>
      <c r="G50" s="11" t="s">
        <v>587</v>
      </c>
      <c r="H50" s="15" t="s">
        <v>554</v>
      </c>
      <c r="I50" s="25"/>
      <c r="J50" s="3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76" customFormat="1" ht="39" customHeight="1">
      <c r="A51" s="31" t="s">
        <v>553</v>
      </c>
      <c r="B51" s="29" t="s">
        <v>588</v>
      </c>
      <c r="C51" s="77" t="s">
        <v>589</v>
      </c>
      <c r="D51" s="77" t="s">
        <v>590</v>
      </c>
      <c r="E51" s="76" t="s">
        <v>591</v>
      </c>
      <c r="F51" s="78" t="s">
        <v>210</v>
      </c>
      <c r="G51" s="10" t="s">
        <v>592</v>
      </c>
      <c r="H51" s="80" t="s">
        <v>593</v>
      </c>
      <c r="I51" s="79" t="s">
        <v>595</v>
      </c>
      <c r="J51" s="12"/>
      <c r="K51" s="12"/>
      <c r="L51" s="12"/>
      <c r="M51" s="12"/>
      <c r="N51" s="12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39" customHeight="1">
      <c r="A52" s="33" t="s">
        <v>206</v>
      </c>
      <c r="B52" s="10" t="s">
        <v>207</v>
      </c>
      <c r="C52" s="11" t="s">
        <v>208</v>
      </c>
      <c r="D52" s="12"/>
      <c r="E52" s="12" t="s">
        <v>209</v>
      </c>
      <c r="F52" s="12" t="s">
        <v>210</v>
      </c>
      <c r="G52" s="11" t="s">
        <v>211</v>
      </c>
      <c r="H52" s="14" t="str">
        <f>HYPERLINK("http://www.erikakate.org/","www.erikakate.org")</f>
        <v>www.erikakate.org</v>
      </c>
      <c r="I52" s="12"/>
      <c r="J52" s="3"/>
      <c r="K52" s="3"/>
      <c r="L52" s="3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9" customHeight="1">
      <c r="A53" s="34" t="s">
        <v>206</v>
      </c>
      <c r="B53" s="10" t="s">
        <v>207</v>
      </c>
      <c r="C53" s="11" t="s">
        <v>212</v>
      </c>
      <c r="D53" s="12" t="s">
        <v>213</v>
      </c>
      <c r="E53" s="12" t="s">
        <v>214</v>
      </c>
      <c r="F53" s="13" t="str">
        <f>HYPERLINK("mailto:info@wholeheartedfoundation.org","info@wholeheartedfoundation.org")</f>
        <v>info@wholeheartedfoundation.org</v>
      </c>
      <c r="G53" s="12" t="s">
        <v>215</v>
      </c>
      <c r="H53" s="13" t="str">
        <f>HYPERLINK("http://www.wholeheartedfoundation.org","www.wholeheartedfoundation.org")</f>
        <v>www.wholeheartedfoundation.org</v>
      </c>
      <c r="I53" s="12"/>
      <c r="J53" s="3"/>
      <c r="K53" s="3"/>
      <c r="L53" s="3"/>
      <c r="M53" s="3"/>
      <c r="N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6.25" customHeight="1">
      <c r="A54" s="35" t="s">
        <v>216</v>
      </c>
      <c r="B54" s="10" t="s">
        <v>217</v>
      </c>
      <c r="C54" s="11" t="s">
        <v>218</v>
      </c>
      <c r="D54" s="11" t="s">
        <v>218</v>
      </c>
      <c r="E54" s="11" t="s">
        <v>219</v>
      </c>
      <c r="F54" s="36" t="str">
        <f>HYPERLINK("mailto:beth@bethlindley.com","beth@bethlindley.com")</f>
        <v>beth@bethlindley.com</v>
      </c>
      <c r="G54" s="12" t="s">
        <v>220</v>
      </c>
      <c r="H54" s="14" t="str">
        <f>HYPERLINK("http://www.bethlindley.com/","www.bethlindley.com and www.mydoterra.com/thevibrantvisionary")</f>
        <v>www.bethlindley.com and www.mydoterra.com/thevibrantvisionary</v>
      </c>
      <c r="I54" s="12" t="s">
        <v>221</v>
      </c>
      <c r="J54" s="3"/>
      <c r="K54" s="3"/>
      <c r="L54" s="3"/>
      <c r="M54" s="3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39" customHeight="1">
      <c r="A55" s="35" t="s">
        <v>216</v>
      </c>
      <c r="B55" s="10" t="s">
        <v>222</v>
      </c>
      <c r="C55" s="11" t="s">
        <v>223</v>
      </c>
      <c r="D55" s="11" t="s">
        <v>224</v>
      </c>
      <c r="E55" s="12"/>
      <c r="F55" s="13" t="str">
        <f>HYPERLINK("mailto:pleasance@lilomm.com","pleasance@lilomm.com")</f>
        <v>pleasance@lilomm.com</v>
      </c>
      <c r="G55" s="12" t="s">
        <v>225</v>
      </c>
      <c r="H55" s="13" t="str">
        <f>HYPERLINK("http://www.lilomm.com","www.lilomm.com")</f>
        <v>www.lilomm.com</v>
      </c>
      <c r="I55" s="12" t="s">
        <v>226</v>
      </c>
      <c r="J55" s="3"/>
      <c r="K55" s="3"/>
      <c r="L55" s="3"/>
      <c r="M55" s="3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9" customHeight="1">
      <c r="A56" s="35" t="s">
        <v>216</v>
      </c>
      <c r="B56" s="10" t="s">
        <v>227</v>
      </c>
      <c r="C56" s="37" t="s">
        <v>228</v>
      </c>
      <c r="D56" s="37" t="s">
        <v>229</v>
      </c>
      <c r="E56" s="37" t="s">
        <v>230</v>
      </c>
      <c r="F56" s="37" t="s">
        <v>231</v>
      </c>
      <c r="G56" s="37" t="s">
        <v>225</v>
      </c>
      <c r="H56" s="37" t="s">
        <v>232</v>
      </c>
      <c r="I56" s="38"/>
      <c r="J56" s="3"/>
      <c r="K56" s="3"/>
      <c r="L56" s="3"/>
      <c r="M56" s="3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51.75" customHeight="1">
      <c r="A57" s="39" t="s">
        <v>233</v>
      </c>
      <c r="B57" s="10" t="s">
        <v>234</v>
      </c>
      <c r="C57" s="11" t="s">
        <v>78</v>
      </c>
      <c r="D57" s="11" t="s">
        <v>235</v>
      </c>
      <c r="E57" s="11" t="s">
        <v>80</v>
      </c>
      <c r="F57" s="14" t="str">
        <f>HYPERLINK("mailto:mmcevill@childrensnational.org","mmcevill@childrensnational.org")</f>
        <v>mmcevill@childrensnational.org</v>
      </c>
      <c r="G57" s="11" t="s">
        <v>81</v>
      </c>
      <c r="H57" s="14" t="str">
        <f>HYPERLINK("http://www.childrensnational.org","www.childrensnational.org")</f>
        <v>www.childrensnational.org</v>
      </c>
      <c r="I57" s="11" t="s">
        <v>236</v>
      </c>
      <c r="J57" s="3"/>
      <c r="K57" s="3"/>
      <c r="L57" s="3"/>
      <c r="M57" s="3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51.75" customHeight="1">
      <c r="A58" s="39" t="s">
        <v>233</v>
      </c>
      <c r="B58" s="10" t="s">
        <v>234</v>
      </c>
      <c r="C58" s="11" t="s">
        <v>237</v>
      </c>
      <c r="D58" s="11" t="s">
        <v>238</v>
      </c>
      <c r="E58" s="11" t="s">
        <v>239</v>
      </c>
      <c r="F58" s="14" t="str">
        <f>HYPERLINK("mailto:lmsoaper@gmail.com","lmsoaper@gmail.com")</f>
        <v>lmsoaper@gmail.com</v>
      </c>
      <c r="G58" s="11" t="s">
        <v>240</v>
      </c>
      <c r="H58" s="14" t="str">
        <f>HYPERLINK("http://www.healingwatersthroughtransition.com","www.healingwatersthroughtransition.com")</f>
        <v>www.healingwatersthroughtransition.com</v>
      </c>
      <c r="I58" s="11" t="s">
        <v>241</v>
      </c>
      <c r="J58" s="3"/>
      <c r="K58" s="3"/>
      <c r="L58" s="3"/>
      <c r="M58" s="3"/>
      <c r="N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51.75" customHeight="1">
      <c r="A59" s="39" t="s">
        <v>233</v>
      </c>
      <c r="B59" s="10" t="s">
        <v>234</v>
      </c>
      <c r="C59" s="11" t="s">
        <v>242</v>
      </c>
      <c r="D59" s="11" t="s">
        <v>243</v>
      </c>
      <c r="E59" s="11" t="s">
        <v>244</v>
      </c>
      <c r="F59" s="14" t="str">
        <f>HYPERLINK("mailto:timeforwellness@verizon.net","timeforwellness@verizon.net")</f>
        <v>timeforwellness@verizon.net</v>
      </c>
      <c r="G59" s="11" t="s">
        <v>245</v>
      </c>
      <c r="H59" s="14" t="str">
        <f>HYPERLINK("http://www.wellnessbyshari.com","www.wellnessbyshari.com")</f>
        <v>www.wellnessbyshari.com</v>
      </c>
      <c r="I59" s="11" t="s">
        <v>246</v>
      </c>
      <c r="J59" s="3"/>
      <c r="K59" s="3"/>
      <c r="L59" s="3"/>
      <c r="M59" s="3"/>
      <c r="N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51.75" customHeight="1">
      <c r="A60" s="39" t="s">
        <v>233</v>
      </c>
      <c r="B60" s="10" t="s">
        <v>234</v>
      </c>
      <c r="C60" s="11" t="s">
        <v>247</v>
      </c>
      <c r="D60" s="11" t="s">
        <v>229</v>
      </c>
      <c r="E60" s="11" t="s">
        <v>230</v>
      </c>
      <c r="F60" s="11" t="s">
        <v>248</v>
      </c>
      <c r="G60" s="11" t="s">
        <v>225</v>
      </c>
      <c r="H60" s="11" t="s">
        <v>232</v>
      </c>
      <c r="I60" s="11" t="s">
        <v>249</v>
      </c>
      <c r="J60" s="3"/>
      <c r="K60" s="3"/>
      <c r="L60" s="3"/>
      <c r="M60" s="3"/>
      <c r="N60" s="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51.75" customHeight="1">
      <c r="A61" s="40" t="s">
        <v>259</v>
      </c>
      <c r="B61" s="10" t="s">
        <v>250</v>
      </c>
      <c r="C61" s="12" t="s">
        <v>251</v>
      </c>
      <c r="D61" s="11" t="s">
        <v>252</v>
      </c>
      <c r="E61" s="12" t="s">
        <v>253</v>
      </c>
      <c r="F61" s="14" t="str">
        <f>HYPERLINK("mailto:rhiannon@breatheducation.com","rhiannon@breatheducation.com")</f>
        <v>rhiannon@breatheducation.com</v>
      </c>
      <c r="G61" s="11" t="s">
        <v>254</v>
      </c>
      <c r="H61" s="14" t="str">
        <f>HYPERLINK("http://www.breatheducation.com","www.breatheducation.com")</f>
        <v>www.breatheducation.com</v>
      </c>
      <c r="I61" s="11" t="s">
        <v>255</v>
      </c>
      <c r="J61" s="3"/>
      <c r="K61" s="3"/>
      <c r="L61" s="3"/>
      <c r="M61" s="3"/>
      <c r="N61" s="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51.75" customHeight="1">
      <c r="A62" s="40" t="s">
        <v>259</v>
      </c>
      <c r="B62" s="10" t="s">
        <v>256</v>
      </c>
      <c r="C62" s="12" t="s">
        <v>171</v>
      </c>
      <c r="D62" s="24" t="s">
        <v>257</v>
      </c>
      <c r="E62" s="12"/>
      <c r="F62" s="14" t="str">
        <f>HYPERLINK("mailto:2yogajoy@gmail.com","2yogajoy@gmail.com")</f>
        <v>2yogajoy@gmail.com</v>
      </c>
      <c r="G62" s="12" t="s">
        <v>258</v>
      </c>
      <c r="H62" s="14" t="str">
        <f>HYPERLINK("http://www.2yogajoy.com/","www.2yogajoy.com")</f>
        <v>www.2yogajoy.com</v>
      </c>
      <c r="I62" s="12"/>
      <c r="J62" s="3"/>
      <c r="K62" s="3"/>
      <c r="L62" s="3"/>
      <c r="M62" s="3"/>
      <c r="N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0" t="s">
        <v>259</v>
      </c>
      <c r="B63" s="10" t="s">
        <v>256</v>
      </c>
      <c r="C63" s="12" t="s">
        <v>171</v>
      </c>
      <c r="D63" s="11" t="s">
        <v>260</v>
      </c>
      <c r="E63" s="12"/>
      <c r="F63" s="14" t="str">
        <f>HYPERLINK("mailto:leala.disidoro@gmail.com","leala.disidoro@gmail.com")</f>
        <v>leala.disidoro@gmail.com</v>
      </c>
      <c r="G63" s="12" t="s">
        <v>258</v>
      </c>
      <c r="H63" s="12"/>
      <c r="I63" s="12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6" customHeight="1">
      <c r="A64" s="40" t="s">
        <v>259</v>
      </c>
      <c r="B64" s="41" t="s">
        <v>256</v>
      </c>
      <c r="C64" s="11" t="s">
        <v>261</v>
      </c>
      <c r="D64" s="11" t="s">
        <v>262</v>
      </c>
      <c r="E64" s="12"/>
      <c r="F64" s="14" t="str">
        <f>HYPERLINK("mailto:angelyn@angelynshapiro.com","angelyn@angelynshapiro.com")</f>
        <v>angelyn@angelynshapiro.com</v>
      </c>
      <c r="G64" s="11" t="s">
        <v>258</v>
      </c>
      <c r="H64" s="14" t="str">
        <f>HYPERLINK("http://www.angelynshapiro.com/","www.angelynshapiro.com")</f>
        <v>www.angelynshapiro.com</v>
      </c>
      <c r="I64" s="11" t="s">
        <v>263</v>
      </c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0" customHeight="1">
      <c r="A65" s="40" t="s">
        <v>259</v>
      </c>
      <c r="B65" s="41" t="s">
        <v>256</v>
      </c>
      <c r="C65" s="12" t="s">
        <v>264</v>
      </c>
      <c r="D65" s="11" t="s">
        <v>265</v>
      </c>
      <c r="E65" s="12"/>
      <c r="F65" s="14" t="str">
        <f>HYPERLINK("mailto:laughwithme45@gmail.com","laughwithme45@gmail.com")</f>
        <v>laughwithme45@gmail.com</v>
      </c>
      <c r="G65" s="11" t="s">
        <v>258</v>
      </c>
      <c r="H65" s="11" t="s">
        <v>266</v>
      </c>
      <c r="I65" s="12" t="s">
        <v>267</v>
      </c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40" t="s">
        <v>259</v>
      </c>
      <c r="B66" s="41" t="s">
        <v>256</v>
      </c>
      <c r="C66" s="12" t="s">
        <v>171</v>
      </c>
      <c r="D66" s="11" t="s">
        <v>268</v>
      </c>
      <c r="E66" s="12"/>
      <c r="F66" s="42" t="s">
        <v>269</v>
      </c>
      <c r="G66" s="12" t="s">
        <v>258</v>
      </c>
      <c r="H66" s="12"/>
      <c r="I66" s="12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76" customFormat="1" ht="24" customHeight="1">
      <c r="A67" s="40" t="s">
        <v>259</v>
      </c>
      <c r="B67" s="29" t="s">
        <v>588</v>
      </c>
      <c r="C67" s="77" t="s">
        <v>589</v>
      </c>
      <c r="D67" s="77" t="s">
        <v>590</v>
      </c>
      <c r="E67" s="76" t="s">
        <v>591</v>
      </c>
      <c r="F67" s="78" t="s">
        <v>210</v>
      </c>
      <c r="G67" s="10" t="s">
        <v>592</v>
      </c>
      <c r="H67" s="80" t="s">
        <v>593</v>
      </c>
      <c r="I67" s="79" t="s">
        <v>594</v>
      </c>
      <c r="J67" s="12"/>
      <c r="K67" s="12"/>
      <c r="L67" s="12"/>
      <c r="M67" s="12"/>
      <c r="N67" s="12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36" customHeight="1">
      <c r="A68" s="43" t="s">
        <v>270</v>
      </c>
      <c r="B68" s="10" t="s">
        <v>271</v>
      </c>
      <c r="C68" s="11" t="s">
        <v>272</v>
      </c>
      <c r="D68" s="12"/>
      <c r="E68" s="12"/>
      <c r="F68" s="14" t="str">
        <f>HYPERLINK("mailto:bonita@bonitawoods.org","bonita@bonitawoods.org")</f>
        <v>bonita@bonitawoods.org</v>
      </c>
      <c r="G68" s="11" t="s">
        <v>273</v>
      </c>
      <c r="H68" s="14" t="str">
        <f>HYPERLINK("http://www.bonitawoods.org/","www.bonitawoods.org")</f>
        <v>www.bonitawoods.org</v>
      </c>
      <c r="I68" s="12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6" customHeight="1">
      <c r="A69" s="43" t="s">
        <v>270</v>
      </c>
      <c r="B69" s="10" t="s">
        <v>274</v>
      </c>
      <c r="C69" s="11" t="s">
        <v>275</v>
      </c>
      <c r="D69" s="12"/>
      <c r="E69" s="11" t="s">
        <v>276</v>
      </c>
      <c r="F69" s="14" t="str">
        <f>HYPERLINK("mailto:themindfulnesscenter@gmail.com","themindfulnesscenter@gmail.com")</f>
        <v>themindfulnesscenter@gmail.com</v>
      </c>
      <c r="G69" s="11" t="s">
        <v>277</v>
      </c>
      <c r="H69" s="14" t="str">
        <f>HYPERLINK("http://www.themindfulnesscenter.com/","www.themindfulnesscenter.com")</f>
        <v>www.themindfulnesscenter.com</v>
      </c>
      <c r="I69" s="12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36" customHeight="1">
      <c r="A70" s="43" t="s">
        <v>270</v>
      </c>
      <c r="B70" s="10" t="s">
        <v>571</v>
      </c>
      <c r="C70" s="11" t="s">
        <v>278</v>
      </c>
      <c r="D70" s="12"/>
      <c r="E70" s="11" t="s">
        <v>279</v>
      </c>
      <c r="F70" s="12" t="s">
        <v>248</v>
      </c>
      <c r="G70" s="11" t="s">
        <v>280</v>
      </c>
      <c r="H70" s="14" t="str">
        <f>HYPERLINK("http://www.nihadc.com","www.nihadc.com")</f>
        <v>www.nihadc.com</v>
      </c>
      <c r="I70" s="12"/>
      <c r="J70" s="3"/>
      <c r="K70" s="3"/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6" customHeight="1">
      <c r="A71" s="43" t="s">
        <v>270</v>
      </c>
      <c r="B71" s="10" t="s">
        <v>570</v>
      </c>
      <c r="C71" s="11" t="s">
        <v>171</v>
      </c>
      <c r="D71" s="12" t="s">
        <v>569</v>
      </c>
      <c r="E71" s="11" t="s">
        <v>282</v>
      </c>
      <c r="F71" s="44" t="str">
        <f>HYPERLINK("http://www.medicinetothrive.com","dr.anneberkeley@gmail.com")</f>
        <v>dr.anneberkeley@gmail.com</v>
      </c>
      <c r="G71" s="11" t="s">
        <v>283</v>
      </c>
      <c r="H71" s="45" t="str">
        <f>HYPERLINK("http://www.medicinetothrive.com","www.medicinetothrive.com")</f>
        <v>www.medicinetothrive.com</v>
      </c>
      <c r="I71" s="12"/>
      <c r="J71" s="3"/>
      <c r="K71" s="3"/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6" customHeight="1">
      <c r="A72" s="43" t="s">
        <v>270</v>
      </c>
      <c r="B72" s="10" t="s">
        <v>572</v>
      </c>
      <c r="C72" s="11" t="s">
        <v>284</v>
      </c>
      <c r="D72" s="12"/>
      <c r="E72" s="11" t="s">
        <v>149</v>
      </c>
      <c r="F72" s="12"/>
      <c r="G72" s="11" t="s">
        <v>150</v>
      </c>
      <c r="H72" s="14" t="str">
        <f>HYPERLINK("http://www.gwcim.com","http://www.gwcim.com")</f>
        <v>http://www.gwcim.com</v>
      </c>
      <c r="I72" s="12"/>
      <c r="J72" s="3"/>
      <c r="K72" s="3"/>
      <c r="L72" s="3"/>
      <c r="M72" s="3"/>
      <c r="N72" s="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2" customFormat="1" ht="42" customHeight="1">
      <c r="A73" s="43" t="s">
        <v>270</v>
      </c>
      <c r="B73" s="10" t="s">
        <v>573</v>
      </c>
      <c r="C73" s="11" t="s">
        <v>561</v>
      </c>
      <c r="D73" s="12"/>
      <c r="E73" s="11" t="s">
        <v>565</v>
      </c>
      <c r="F73" s="12"/>
      <c r="G73" s="11" t="s">
        <v>562</v>
      </c>
      <c r="H73" s="14" t="s">
        <v>564</v>
      </c>
      <c r="I73" s="12" t="s">
        <v>563</v>
      </c>
      <c r="J73" s="3"/>
      <c r="K73" s="3"/>
      <c r="L73" s="3"/>
      <c r="M73" s="3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67" customFormat="1" ht="42" customHeight="1">
      <c r="A74" s="66" t="s">
        <v>270</v>
      </c>
      <c r="B74" s="29" t="s">
        <v>575</v>
      </c>
      <c r="C74" s="67" t="s">
        <v>574</v>
      </c>
      <c r="D74" s="21" t="s">
        <v>574</v>
      </c>
      <c r="E74" s="67" t="s">
        <v>576</v>
      </c>
      <c r="F74" s="68" t="s">
        <v>579</v>
      </c>
      <c r="G74" s="67" t="s">
        <v>577</v>
      </c>
      <c r="H74" s="20" t="s">
        <v>578</v>
      </c>
      <c r="I74" s="21"/>
      <c r="J74" s="21"/>
      <c r="K74" s="21"/>
      <c r="L74" s="21"/>
      <c r="M74" s="21"/>
      <c r="N74" s="21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36" customHeight="1">
      <c r="A75" s="46" t="s">
        <v>285</v>
      </c>
      <c r="B75" s="10" t="s">
        <v>286</v>
      </c>
      <c r="C75" s="11" t="s">
        <v>287</v>
      </c>
      <c r="D75" s="11" t="s">
        <v>288</v>
      </c>
      <c r="E75" s="11" t="s">
        <v>289</v>
      </c>
      <c r="F75" s="12"/>
      <c r="G75" s="12" t="s">
        <v>290</v>
      </c>
      <c r="H75" s="11" t="s">
        <v>567</v>
      </c>
      <c r="I75" s="12"/>
      <c r="J75" s="3"/>
      <c r="K75" s="3"/>
      <c r="L75" s="3"/>
      <c r="M75" s="3"/>
      <c r="N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6" customHeight="1">
      <c r="A76" s="46" t="s">
        <v>285</v>
      </c>
      <c r="B76" s="10" t="s">
        <v>291</v>
      </c>
      <c r="C76" s="11" t="s">
        <v>292</v>
      </c>
      <c r="D76" s="11"/>
      <c r="E76" s="11" t="s">
        <v>293</v>
      </c>
      <c r="F76" s="13" t="str">
        <f>HYPERLINK("mailto:info@unwind-dc.com","info@unwind-dc.com")</f>
        <v>info@unwind-dc.com</v>
      </c>
      <c r="G76" s="12" t="s">
        <v>294</v>
      </c>
      <c r="H76" s="14" t="str">
        <f>HYPERLINK("http://www.unwindwellness.com","www.unwindwellness.com")</f>
        <v>www.unwindwellness.com</v>
      </c>
      <c r="I76" s="12"/>
      <c r="J76" s="3"/>
      <c r="K76" s="3"/>
      <c r="L76" s="3"/>
      <c r="M76" s="3"/>
      <c r="N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6" customHeight="1">
      <c r="A77" s="46" t="s">
        <v>285</v>
      </c>
      <c r="B77" s="10" t="s">
        <v>295</v>
      </c>
      <c r="C77" s="11" t="s">
        <v>296</v>
      </c>
      <c r="D77" s="11" t="s">
        <v>297</v>
      </c>
      <c r="E77" s="11" t="s">
        <v>298</v>
      </c>
      <c r="F77" s="13" t="str">
        <f>HYPERLINK("mailto:therapy@eyestreet-massage.com","therapy@eyestreet-massage.com")</f>
        <v>therapy@eyestreet-massage.com</v>
      </c>
      <c r="G77" s="12" t="s">
        <v>299</v>
      </c>
      <c r="H77" s="14" t="str">
        <f>HYPERLINK("http://eyestreet-massage.com/","http://eyestreet-massage.com")</f>
        <v>http://eyestreet-massage.com</v>
      </c>
      <c r="I77" s="12"/>
      <c r="J77" s="3"/>
      <c r="K77" s="3"/>
      <c r="L77" s="3"/>
      <c r="M77" s="3"/>
      <c r="N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6" customHeight="1">
      <c r="A78" s="46" t="s">
        <v>285</v>
      </c>
      <c r="B78" s="10" t="s">
        <v>291</v>
      </c>
      <c r="C78" s="11" t="s">
        <v>300</v>
      </c>
      <c r="D78" s="11" t="s">
        <v>301</v>
      </c>
      <c r="E78" s="11" t="s">
        <v>302</v>
      </c>
      <c r="F78" s="14" t="str">
        <f>HYPERLINK("mailto:allevacmt@yahoo.com","allevacmt@yahoo.com")</f>
        <v>allevacmt@yahoo.com</v>
      </c>
      <c r="G78" s="11" t="s">
        <v>303</v>
      </c>
      <c r="H78" s="14" t="s">
        <v>304</v>
      </c>
      <c r="I78" s="13"/>
      <c r="J78" s="3"/>
      <c r="K78" s="3"/>
      <c r="L78" s="3"/>
      <c r="M78" s="3"/>
      <c r="N78" s="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6" customHeight="1">
      <c r="A79" s="46" t="s">
        <v>285</v>
      </c>
      <c r="B79" s="10" t="s">
        <v>305</v>
      </c>
      <c r="C79" s="11" t="s">
        <v>306</v>
      </c>
      <c r="D79" s="11" t="s">
        <v>307</v>
      </c>
      <c r="E79" s="11" t="s">
        <v>308</v>
      </c>
      <c r="F79" s="14" t="str">
        <f>HYPERLINK("mailto:info@holistichelpinghand.com","info@holistichelpinghand.com")</f>
        <v>info@holistichelpinghand.com</v>
      </c>
      <c r="G79" s="11" t="s">
        <v>258</v>
      </c>
      <c r="H79" s="11" t="s">
        <v>309</v>
      </c>
      <c r="I79" s="12"/>
      <c r="J79" s="3"/>
      <c r="K79" s="3"/>
      <c r="L79" s="3"/>
      <c r="M79" s="3"/>
      <c r="N79" s="3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4" customHeight="1">
      <c r="A80" s="46" t="s">
        <v>285</v>
      </c>
      <c r="B80" s="10" t="s">
        <v>291</v>
      </c>
      <c r="C80" s="11" t="s">
        <v>310</v>
      </c>
      <c r="D80" s="11" t="s">
        <v>311</v>
      </c>
      <c r="E80" s="11" t="s">
        <v>312</v>
      </c>
      <c r="F80" s="14" t="s">
        <v>313</v>
      </c>
      <c r="G80" s="11" t="s">
        <v>314</v>
      </c>
      <c r="H80" s="12"/>
      <c r="I80" s="12"/>
      <c r="J80" s="3"/>
      <c r="K80" s="3"/>
      <c r="L80" s="3"/>
      <c r="M80" s="3"/>
      <c r="N80" s="3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6" t="s">
        <v>285</v>
      </c>
      <c r="B81" s="10" t="s">
        <v>291</v>
      </c>
      <c r="C81" s="11" t="s">
        <v>310</v>
      </c>
      <c r="D81" s="11" t="s">
        <v>315</v>
      </c>
      <c r="E81" s="11" t="s">
        <v>316</v>
      </c>
      <c r="F81" s="14" t="str">
        <f>HYPERLINK("mailto:lisaschu@gmail.com","lisaschu@gmail.com")</f>
        <v>lisaschu@gmail.com</v>
      </c>
      <c r="G81" s="11" t="s">
        <v>317</v>
      </c>
      <c r="H81" s="14" t="str">
        <f>HYPERLINK("http://www.balancentering.com/","www.balancentering.com")</f>
        <v>www.balancentering.com</v>
      </c>
      <c r="I81" s="12"/>
      <c r="J81" s="3"/>
      <c r="K81" s="3"/>
      <c r="L81" s="3"/>
      <c r="M81" s="3"/>
      <c r="N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4" customHeight="1">
      <c r="A82" s="46" t="s">
        <v>285</v>
      </c>
      <c r="B82" s="10" t="s">
        <v>318</v>
      </c>
      <c r="C82" s="11" t="s">
        <v>319</v>
      </c>
      <c r="D82" s="11" t="s">
        <v>320</v>
      </c>
      <c r="E82" s="11" t="s">
        <v>321</v>
      </c>
      <c r="F82" s="14" t="str">
        <f>HYPERLINK("mailto:lauren@lighthold.org","lauren@lighthold.org")</f>
        <v>lauren@lighthold.org</v>
      </c>
      <c r="G82" s="11" t="s">
        <v>322</v>
      </c>
      <c r="H82" s="11" t="s">
        <v>323</v>
      </c>
      <c r="I82" s="12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4" customHeight="1">
      <c r="A83" s="46" t="s">
        <v>285</v>
      </c>
      <c r="B83" s="10" t="s">
        <v>324</v>
      </c>
      <c r="C83" s="11" t="s">
        <v>325</v>
      </c>
      <c r="D83" s="11" t="s">
        <v>326</v>
      </c>
      <c r="E83" s="11" t="s">
        <v>327</v>
      </c>
      <c r="F83" s="14" t="str">
        <f>HYPERLINK("mailto:melissa@mymassageplacedc.com","melissa@mymassageplacedc.com")</f>
        <v>melissa@mymassageplacedc.com</v>
      </c>
      <c r="G83" s="12" t="s">
        <v>328</v>
      </c>
      <c r="H83" s="14" t="str">
        <f>HYPERLINK("http://www.mymassageplacedc.com/","www.mymassageplacedc.com")</f>
        <v>www.mymassageplacedc.com</v>
      </c>
      <c r="I83" s="12"/>
      <c r="J83" s="3"/>
      <c r="K83" s="3"/>
      <c r="L83" s="3"/>
      <c r="M83" s="3"/>
      <c r="N83" s="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4" customHeight="1">
      <c r="A84" s="46" t="s">
        <v>285</v>
      </c>
      <c r="B84" s="10" t="s">
        <v>329</v>
      </c>
      <c r="C84" s="11" t="s">
        <v>330</v>
      </c>
      <c r="D84" s="11" t="s">
        <v>331</v>
      </c>
      <c r="E84" s="11" t="s">
        <v>332</v>
      </c>
      <c r="F84" s="14" t="str">
        <f>HYPERLINK("mailto:selamassage@gmail.com","selamassage@gmail.com ")</f>
        <v xml:space="preserve">selamassage@gmail.com </v>
      </c>
      <c r="G84" s="11" t="s">
        <v>317</v>
      </c>
      <c r="H84" s="11" t="s">
        <v>333</v>
      </c>
      <c r="I84" s="12"/>
      <c r="J84" s="3"/>
      <c r="K84" s="3"/>
      <c r="L84" s="3"/>
      <c r="M84" s="3"/>
      <c r="N84" s="3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6.25" customHeight="1">
      <c r="A85" s="46" t="s">
        <v>285</v>
      </c>
      <c r="B85" s="10" t="s">
        <v>334</v>
      </c>
      <c r="C85" s="11" t="s">
        <v>335</v>
      </c>
      <c r="D85" s="11" t="s">
        <v>336</v>
      </c>
      <c r="E85" s="11" t="s">
        <v>337</v>
      </c>
      <c r="F85" s="14" t="str">
        <f>HYPERLINK("mailto:laurenpiromassage@gmail.com","laurenpiromassage@gmail.com")</f>
        <v>laurenpiromassage@gmail.com</v>
      </c>
      <c r="G85" s="11" t="s">
        <v>338</v>
      </c>
      <c r="H85" s="11" t="s">
        <v>339</v>
      </c>
      <c r="I85" s="12"/>
      <c r="J85" s="3"/>
      <c r="K85" s="3"/>
      <c r="L85" s="3"/>
      <c r="M85" s="3"/>
      <c r="N85" s="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4.75" customHeight="1">
      <c r="A86" s="46" t="s">
        <v>285</v>
      </c>
      <c r="B86" s="10" t="s">
        <v>340</v>
      </c>
      <c r="C86" s="12" t="s">
        <v>171</v>
      </c>
      <c r="D86" s="11" t="s">
        <v>341</v>
      </c>
      <c r="E86" s="11" t="s">
        <v>342</v>
      </c>
      <c r="F86" s="14" t="str">
        <f>HYPERLINK("mailto:lynnevertz@gmail.com","lynnevertz@gmail.com")</f>
        <v>lynnevertz@gmail.com</v>
      </c>
      <c r="G86" s="11" t="s">
        <v>343</v>
      </c>
      <c r="H86" s="12"/>
      <c r="I86" s="12"/>
      <c r="J86" s="3"/>
      <c r="K86" s="3"/>
      <c r="L86" s="3"/>
      <c r="M86" s="3"/>
      <c r="N86" s="3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3" customHeight="1">
      <c r="A87" s="46" t="s">
        <v>285</v>
      </c>
      <c r="B87" s="10" t="s">
        <v>344</v>
      </c>
      <c r="C87" s="11" t="s">
        <v>345</v>
      </c>
      <c r="D87" s="11" t="s">
        <v>346</v>
      </c>
      <c r="E87" s="11" t="s">
        <v>347</v>
      </c>
      <c r="F87" s="14" t="str">
        <f>HYPERLINK("mailto:info@freedbodyworks.com","info@freedbodyworks.com")</f>
        <v>info@freedbodyworks.com</v>
      </c>
      <c r="G87" s="11" t="s">
        <v>348</v>
      </c>
      <c r="H87" s="11" t="s">
        <v>349</v>
      </c>
      <c r="I87" s="12"/>
      <c r="J87" s="3"/>
      <c r="K87" s="3"/>
      <c r="L87" s="3"/>
      <c r="M87" s="3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3" customHeight="1">
      <c r="A88" s="46" t="s">
        <v>285</v>
      </c>
      <c r="B88" s="10" t="s">
        <v>291</v>
      </c>
      <c r="C88" s="11" t="s">
        <v>350</v>
      </c>
      <c r="D88" s="11" t="s">
        <v>301</v>
      </c>
      <c r="E88" s="11" t="s">
        <v>302</v>
      </c>
      <c r="F88" s="14" t="str">
        <f>HYPERLINK("mailto:alison@georgetownmassageandbodywork.com","alison@georgetownmassageandbodywork.com")</f>
        <v>alison@georgetownmassageandbodywork.com</v>
      </c>
      <c r="G88" s="11" t="s">
        <v>351</v>
      </c>
      <c r="H88" s="14" t="str">
        <f>HYPERLINK("http://georgetownmassageandbodywork.com","http://georgetownmassageandbodywork.com")</f>
        <v>http://georgetownmassageandbodywork.com</v>
      </c>
      <c r="I88" s="12"/>
      <c r="J88" s="3"/>
      <c r="K88" s="3"/>
      <c r="L88" s="3"/>
      <c r="M88" s="3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" customHeight="1">
      <c r="A89" s="47" t="s">
        <v>352</v>
      </c>
      <c r="B89" s="48" t="s">
        <v>353</v>
      </c>
      <c r="C89" s="24" t="s">
        <v>354</v>
      </c>
      <c r="D89" s="11" t="s">
        <v>355</v>
      </c>
      <c r="E89" s="11" t="s">
        <v>568</v>
      </c>
      <c r="F89" s="15" t="str">
        <f>HYPERLINK("mailto:jen@adeptprep.com","jen@adeptprep.com")</f>
        <v>jen@adeptprep.com</v>
      </c>
      <c r="G89" s="42" t="s">
        <v>356</v>
      </c>
      <c r="H89" s="15" t="s">
        <v>357</v>
      </c>
      <c r="I89" s="25"/>
      <c r="J89" s="3"/>
      <c r="K89" s="3"/>
      <c r="L89" s="3"/>
      <c r="M89" s="3"/>
      <c r="N89" s="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47" t="s">
        <v>352</v>
      </c>
      <c r="B90" s="48" t="s">
        <v>353</v>
      </c>
      <c r="C90" s="24" t="s">
        <v>358</v>
      </c>
      <c r="D90" s="26"/>
      <c r="E90" s="12"/>
      <c r="F90" s="15" t="str">
        <f>HYPERLINK("mailto:dcinfo@sos.org","dcinfo@sos.org")</f>
        <v>dcinfo@sos.org</v>
      </c>
      <c r="G90" s="42" t="s">
        <v>359</v>
      </c>
      <c r="H90" s="25"/>
      <c r="I90" s="25"/>
      <c r="J90" s="3"/>
      <c r="K90" s="3"/>
      <c r="L90" s="3"/>
      <c r="M90" s="3"/>
      <c r="N90" s="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4" customHeight="1">
      <c r="A91" s="47" t="s">
        <v>360</v>
      </c>
      <c r="B91" s="41" t="s">
        <v>353</v>
      </c>
      <c r="C91" s="24" t="s">
        <v>361</v>
      </c>
      <c r="D91" s="26"/>
      <c r="E91" s="11" t="s">
        <v>362</v>
      </c>
      <c r="F91" s="15" t="str">
        <f>HYPERLINK("mailto:info@dcshambhala.org","info@dcshambhala.org")</f>
        <v>info@dcshambhala.org</v>
      </c>
      <c r="G91" s="42" t="s">
        <v>363</v>
      </c>
      <c r="H91" s="15" t="str">
        <f>HYPERLINK("http://www.dcshambhala.org","www.dcshambhala.org")</f>
        <v>www.dcshambhala.org</v>
      </c>
      <c r="I91" s="24" t="s">
        <v>364</v>
      </c>
      <c r="J91" s="3"/>
      <c r="K91" s="3"/>
      <c r="L91" s="3"/>
      <c r="M91" s="3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84" customHeight="1">
      <c r="A92" s="49" t="s">
        <v>360</v>
      </c>
      <c r="B92" s="10" t="s">
        <v>365</v>
      </c>
      <c r="C92" s="42" t="s">
        <v>366</v>
      </c>
      <c r="D92" s="12"/>
      <c r="E92" s="11" t="s">
        <v>367</v>
      </c>
      <c r="F92" s="15" t="str">
        <f>HYPERLINK("mailto:meditate@imcw.org","meditate@imcw.org")</f>
        <v>meditate@imcw.org</v>
      </c>
      <c r="G92" s="42" t="s">
        <v>368</v>
      </c>
      <c r="H92" s="15" t="str">
        <f>HYPERLINK("http://www.imcw.org/","www.imcw.org")</f>
        <v>www.imcw.org</v>
      </c>
      <c r="I92" s="26"/>
      <c r="J92" s="3"/>
      <c r="K92" s="3"/>
      <c r="L92" s="3"/>
      <c r="M92" s="3"/>
      <c r="N92" s="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8.5" customHeight="1">
      <c r="A93" s="49" t="s">
        <v>360</v>
      </c>
      <c r="B93" s="10" t="s">
        <v>369</v>
      </c>
      <c r="C93" s="42" t="s">
        <v>275</v>
      </c>
      <c r="D93" s="11" t="s">
        <v>370</v>
      </c>
      <c r="E93" s="11" t="s">
        <v>276</v>
      </c>
      <c r="F93" s="15" t="str">
        <f>HYPERLINK("mailto:themindfulnesscenter@gmail.com","themindfulnesscenter@gmail.com")</f>
        <v>themindfulnesscenter@gmail.com</v>
      </c>
      <c r="G93" s="42" t="s">
        <v>371</v>
      </c>
      <c r="H93" s="15" t="str">
        <f>HYPERLINK("http://www.themindfulnesscenter.com","www.themindfulnesscenter.com")</f>
        <v>www.themindfulnesscenter.com</v>
      </c>
      <c r="I93" s="26"/>
      <c r="J93" s="3"/>
      <c r="K93" s="3"/>
      <c r="L93" s="3"/>
      <c r="M93" s="3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4" customHeight="1">
      <c r="A94" s="50" t="s">
        <v>372</v>
      </c>
      <c r="B94" s="10" t="s">
        <v>373</v>
      </c>
      <c r="C94" s="42" t="s">
        <v>374</v>
      </c>
      <c r="D94" s="11" t="s">
        <v>375</v>
      </c>
      <c r="E94" s="11" t="s">
        <v>376</v>
      </c>
      <c r="F94" s="15" t="str">
        <f>HYPERLINK("mailto:lbelasco@levinemusic.org","lbelasco@levinemusic.org")</f>
        <v>lbelasco@levinemusic.org</v>
      </c>
      <c r="G94" s="42" t="s">
        <v>377</v>
      </c>
      <c r="H94" s="15" t="str">
        <f>HYPERLINK("http://www.levinemusic.org/education/dept/music-therapy","www.levinemusic.org/education/dept/music-therapy")</f>
        <v>www.levinemusic.org/education/dept/music-therapy</v>
      </c>
      <c r="I94" s="26"/>
      <c r="J94" s="3"/>
      <c r="K94" s="3"/>
      <c r="L94" s="3"/>
      <c r="M94" s="3"/>
      <c r="N94" s="3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" customHeight="1">
      <c r="A95" s="50" t="s">
        <v>372</v>
      </c>
      <c r="B95" s="10" t="s">
        <v>378</v>
      </c>
      <c r="C95" s="51" t="s">
        <v>171</v>
      </c>
      <c r="D95" s="16" t="s">
        <v>379</v>
      </c>
      <c r="E95" s="52" t="s">
        <v>380</v>
      </c>
      <c r="F95" s="24" t="s">
        <v>381</v>
      </c>
      <c r="G95" s="42" t="s">
        <v>382</v>
      </c>
      <c r="H95" s="26"/>
      <c r="I95" s="26"/>
      <c r="J95" s="3"/>
      <c r="K95" s="3"/>
      <c r="L95" s="3"/>
      <c r="M95" s="3"/>
      <c r="N95" s="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" customHeight="1">
      <c r="A96" s="50" t="s">
        <v>372</v>
      </c>
      <c r="B96" s="10" t="s">
        <v>383</v>
      </c>
      <c r="C96" s="42" t="s">
        <v>384</v>
      </c>
      <c r="D96" s="16" t="s">
        <v>385</v>
      </c>
      <c r="E96" s="52" t="s">
        <v>386</v>
      </c>
      <c r="F96" s="24" t="s">
        <v>387</v>
      </c>
      <c r="G96" s="42" t="s">
        <v>388</v>
      </c>
      <c r="H96" s="24" t="s">
        <v>389</v>
      </c>
      <c r="I96" s="26"/>
      <c r="J96" s="3"/>
      <c r="K96" s="3"/>
      <c r="L96" s="3"/>
      <c r="M96" s="3"/>
      <c r="N96" s="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" customHeight="1">
      <c r="A97" s="50" t="s">
        <v>372</v>
      </c>
      <c r="B97" s="10" t="s">
        <v>378</v>
      </c>
      <c r="C97" s="42" t="s">
        <v>390</v>
      </c>
      <c r="D97" s="16" t="s">
        <v>391</v>
      </c>
      <c r="E97" s="52" t="s">
        <v>392</v>
      </c>
      <c r="F97" s="24" t="s">
        <v>393</v>
      </c>
      <c r="G97" s="42" t="s">
        <v>394</v>
      </c>
      <c r="H97" s="15" t="str">
        <f>HYPERLINK("http://www.capitalmts.com","www.capitalmts.com")</f>
        <v>www.capitalmts.com</v>
      </c>
      <c r="I97" s="26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53" t="s">
        <v>395</v>
      </c>
      <c r="B98" s="54" t="s">
        <v>396</v>
      </c>
      <c r="C98" s="11" t="s">
        <v>397</v>
      </c>
      <c r="D98" s="11" t="s">
        <v>398</v>
      </c>
      <c r="E98" s="11" t="s">
        <v>399</v>
      </c>
      <c r="F98" s="11" t="s">
        <v>400</v>
      </c>
      <c r="G98" s="11" t="s">
        <v>401</v>
      </c>
      <c r="H98" s="14" t="str">
        <f>HYPERLINK("http://www.tavototalhealth.com/","www.tavototalhealth.com")</f>
        <v>www.tavototalhealth.com</v>
      </c>
      <c r="I98" s="12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53" t="s">
        <v>395</v>
      </c>
      <c r="B99" s="10" t="s">
        <v>396</v>
      </c>
      <c r="C99" s="11" t="s">
        <v>402</v>
      </c>
      <c r="D99" s="11" t="s">
        <v>403</v>
      </c>
      <c r="E99" s="11" t="s">
        <v>404</v>
      </c>
      <c r="F99" s="14" t="str">
        <f>HYPERLINK("mailto:admin@bodyconnecthw.com","admin@bodyconnecthw.com")</f>
        <v>admin@bodyconnecthw.com</v>
      </c>
      <c r="G99" s="11" t="s">
        <v>405</v>
      </c>
      <c r="H99" s="14" t="str">
        <f>HYPERLINK("http://www.bodyconnecthw.com","www.bodyconnecthw.com")</f>
        <v>www.bodyconnecthw.com</v>
      </c>
      <c r="I99" s="12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55" t="s">
        <v>406</v>
      </c>
      <c r="B100" s="10" t="s">
        <v>281</v>
      </c>
      <c r="C100" s="12"/>
      <c r="D100" s="24" t="s">
        <v>407</v>
      </c>
      <c r="E100" s="11" t="s">
        <v>408</v>
      </c>
      <c r="F100" s="15" t="str">
        <f>HYPERLINK("mailto:care@drmarierodriguez.com","care@drmarierodriguez.com")</f>
        <v>care@drmarierodriguez.com</v>
      </c>
      <c r="G100" s="12" t="s">
        <v>409</v>
      </c>
      <c r="H100" s="12"/>
      <c r="I100" s="12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56" t="s">
        <v>410</v>
      </c>
      <c r="B101" s="10" t="s">
        <v>411</v>
      </c>
      <c r="C101" s="24" t="s">
        <v>412</v>
      </c>
      <c r="D101" s="24" t="s">
        <v>413</v>
      </c>
      <c r="E101" s="11" t="s">
        <v>414</v>
      </c>
      <c r="F101" s="15" t="str">
        <f>HYPERLINK("mailto:melissacfarley@gmail.com","melissacfarley@gmail.com")</f>
        <v>melissacfarley@gmail.com</v>
      </c>
      <c r="G101" s="12" t="s">
        <v>258</v>
      </c>
      <c r="H101" s="15" t="str">
        <f>HYPERLINK("http://www.myfit-trition.com","http://www.myfit-trition.com")</f>
        <v>http://www.myfit-trition.com</v>
      </c>
      <c r="I101" s="25"/>
      <c r="J101" s="3"/>
      <c r="K101" s="3"/>
      <c r="L101" s="3"/>
      <c r="M101" s="3"/>
      <c r="N101" s="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56" t="s">
        <v>410</v>
      </c>
      <c r="B102" s="10" t="s">
        <v>415</v>
      </c>
      <c r="C102" s="24" t="s">
        <v>416</v>
      </c>
      <c r="D102" s="24" t="s">
        <v>417</v>
      </c>
      <c r="E102" s="11" t="s">
        <v>418</v>
      </c>
      <c r="F102" s="15" t="s">
        <v>248</v>
      </c>
      <c r="G102" s="12" t="s">
        <v>419</v>
      </c>
      <c r="H102" s="15"/>
      <c r="I102" s="25"/>
      <c r="J102" s="3"/>
      <c r="K102" s="3"/>
      <c r="L102" s="3"/>
      <c r="M102" s="3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56" t="s">
        <v>410</v>
      </c>
      <c r="B103" s="10" t="s">
        <v>411</v>
      </c>
      <c r="C103" s="24" t="s">
        <v>420</v>
      </c>
      <c r="D103" s="24" t="s">
        <v>421</v>
      </c>
      <c r="E103" s="11" t="s">
        <v>422</v>
      </c>
      <c r="F103" s="15" t="str">
        <f>HYPERLINK("mailto:linda@simplewellbeing.com","linda@simplewellbeing.com")</f>
        <v>linda@simplewellbeing.com</v>
      </c>
      <c r="G103" s="12" t="s">
        <v>258</v>
      </c>
      <c r="H103" s="15" t="str">
        <f>HYPERLINK("http://www.simplewellbeing.com","http://www.simplewellbeing.com")</f>
        <v>http://www.simplewellbeing.com</v>
      </c>
      <c r="I103" s="25"/>
      <c r="J103" s="3"/>
      <c r="K103" s="3"/>
      <c r="L103" s="3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2" customFormat="1" ht="14.25" customHeight="1">
      <c r="A104" s="81" t="s">
        <v>596</v>
      </c>
      <c r="B104" s="29" t="s">
        <v>588</v>
      </c>
      <c r="C104" s="77" t="s">
        <v>589</v>
      </c>
      <c r="D104" s="77" t="s">
        <v>590</v>
      </c>
      <c r="E104" s="76" t="s">
        <v>591</v>
      </c>
      <c r="F104" s="78" t="s">
        <v>210</v>
      </c>
      <c r="G104" s="10" t="s">
        <v>592</v>
      </c>
      <c r="H104" s="80" t="s">
        <v>593</v>
      </c>
      <c r="I104" s="79" t="s">
        <v>594</v>
      </c>
      <c r="J104" s="3"/>
      <c r="K104" s="3"/>
      <c r="L104" s="3"/>
      <c r="M104" s="3"/>
      <c r="N104" s="3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2" customFormat="1" ht="14.25" customHeight="1">
      <c r="A105" s="81" t="s">
        <v>596</v>
      </c>
      <c r="B105" s="29" t="s">
        <v>602</v>
      </c>
      <c r="C105" s="77" t="s">
        <v>603</v>
      </c>
      <c r="D105" s="89"/>
      <c r="E105" s="88" t="s">
        <v>606</v>
      </c>
      <c r="F105" s="73" t="s">
        <v>608</v>
      </c>
      <c r="G105" s="10" t="s">
        <v>607</v>
      </c>
      <c r="H105" s="80" t="s">
        <v>604</v>
      </c>
      <c r="I105" s="79" t="s">
        <v>605</v>
      </c>
      <c r="J105" s="3"/>
      <c r="K105" s="3"/>
      <c r="L105" s="3"/>
      <c r="M105" s="3"/>
      <c r="N105" s="3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2" customFormat="1" ht="14.25" customHeight="1">
      <c r="A106" s="99" t="s">
        <v>596</v>
      </c>
      <c r="B106" s="10" t="s">
        <v>617</v>
      </c>
      <c r="C106" s="10" t="s">
        <v>618</v>
      </c>
      <c r="D106" s="10" t="s">
        <v>625</v>
      </c>
      <c r="E106" s="29" t="s">
        <v>619</v>
      </c>
      <c r="F106" s="97" t="s">
        <v>620</v>
      </c>
      <c r="G106" s="29" t="s">
        <v>621</v>
      </c>
      <c r="H106" s="98" t="s">
        <v>622</v>
      </c>
      <c r="I106" s="54" t="s">
        <v>623</v>
      </c>
      <c r="J106" s="54"/>
      <c r="K106" s="54"/>
      <c r="L106" s="54"/>
      <c r="M106" s="54"/>
      <c r="N106" s="54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4.25" customHeight="1">
      <c r="A107" s="57" t="s">
        <v>423</v>
      </c>
      <c r="B107" s="10" t="s">
        <v>424</v>
      </c>
      <c r="C107" s="24" t="s">
        <v>425</v>
      </c>
      <c r="D107" s="24"/>
      <c r="E107" s="11" t="s">
        <v>426</v>
      </c>
      <c r="F107" s="15"/>
      <c r="G107" s="12" t="s">
        <v>427</v>
      </c>
      <c r="H107" s="15" t="str">
        <f>HYPERLINK("http://www.bethesdaphysiocare.com","www.bethesdaphysiocare.com")</f>
        <v>www.bethesdaphysiocare.com</v>
      </c>
      <c r="I107" s="25"/>
      <c r="J107" s="3"/>
      <c r="K107" s="3"/>
      <c r="L107" s="3"/>
      <c r="M107" s="3"/>
      <c r="N107" s="3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57" t="s">
        <v>423</v>
      </c>
      <c r="B108" s="10" t="s">
        <v>424</v>
      </c>
      <c r="C108" s="24" t="s">
        <v>428</v>
      </c>
      <c r="D108" s="24" t="s">
        <v>429</v>
      </c>
      <c r="E108" s="11" t="s">
        <v>430</v>
      </c>
      <c r="F108" s="15" t="str">
        <f>HYPERLINK("mailto:vidatherapy1@gmail.com","vidatherapy1@gmail.com")</f>
        <v>vidatherapy1@gmail.com</v>
      </c>
      <c r="G108" s="12" t="s">
        <v>258</v>
      </c>
      <c r="H108" s="15"/>
      <c r="I108" s="25"/>
      <c r="J108" s="3"/>
      <c r="K108" s="3"/>
      <c r="L108" s="3"/>
      <c r="M108" s="3"/>
      <c r="N108" s="3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57" t="s">
        <v>423</v>
      </c>
      <c r="B109" s="10" t="s">
        <v>424</v>
      </c>
      <c r="C109" s="24" t="s">
        <v>431</v>
      </c>
      <c r="D109" s="24" t="s">
        <v>432</v>
      </c>
      <c r="E109" s="11" t="s">
        <v>433</v>
      </c>
      <c r="F109" s="15"/>
      <c r="G109" s="12" t="s">
        <v>434</v>
      </c>
      <c r="H109" s="15" t="s">
        <v>435</v>
      </c>
      <c r="I109" s="25"/>
      <c r="J109" s="3"/>
      <c r="K109" s="3"/>
      <c r="L109" s="3"/>
      <c r="M109" s="3"/>
      <c r="N109" s="3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2" customFormat="1" ht="14.25" customHeight="1">
      <c r="A110" s="57" t="s">
        <v>423</v>
      </c>
      <c r="B110" s="29" t="s">
        <v>602</v>
      </c>
      <c r="C110" s="77" t="s">
        <v>603</v>
      </c>
      <c r="D110" s="90"/>
      <c r="E110" s="90" t="s">
        <v>606</v>
      </c>
      <c r="F110" s="91" t="s">
        <v>608</v>
      </c>
      <c r="G110" s="10" t="s">
        <v>607</v>
      </c>
      <c r="H110" s="80" t="s">
        <v>604</v>
      </c>
      <c r="I110" s="79" t="s">
        <v>605</v>
      </c>
      <c r="J110" s="3"/>
      <c r="K110" s="3"/>
      <c r="L110" s="3"/>
      <c r="M110" s="3"/>
      <c r="N110" s="3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58" t="s">
        <v>436</v>
      </c>
      <c r="B111" s="10" t="s">
        <v>437</v>
      </c>
      <c r="C111" s="11" t="s">
        <v>438</v>
      </c>
      <c r="D111" s="11" t="s">
        <v>439</v>
      </c>
      <c r="E111" s="16" t="s">
        <v>440</v>
      </c>
      <c r="F111" s="14" t="str">
        <f>HYPERLINK("mailto:melissa@playbasedpt.com","melissa@playbasedpt.com")</f>
        <v>melissa@playbasedpt.com</v>
      </c>
      <c r="G111" s="11" t="s">
        <v>441</v>
      </c>
      <c r="H111" s="11" t="s">
        <v>442</v>
      </c>
      <c r="I111" s="12"/>
      <c r="J111" s="3"/>
      <c r="K111" s="3"/>
      <c r="L111" s="3"/>
      <c r="M111" s="3"/>
      <c r="N111" s="3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" customHeight="1">
      <c r="A112" s="58" t="s">
        <v>436</v>
      </c>
      <c r="B112" s="10" t="s">
        <v>443</v>
      </c>
      <c r="C112" s="11" t="s">
        <v>444</v>
      </c>
      <c r="D112" s="16" t="s">
        <v>445</v>
      </c>
      <c r="E112" s="16" t="s">
        <v>446</v>
      </c>
      <c r="F112" s="16" t="s">
        <v>447</v>
      </c>
      <c r="G112" s="11" t="s">
        <v>448</v>
      </c>
      <c r="H112" s="11" t="s">
        <v>449</v>
      </c>
      <c r="I112" s="12"/>
      <c r="J112" s="3"/>
      <c r="K112" s="3"/>
      <c r="L112" s="3"/>
      <c r="M112" s="3"/>
      <c r="N112" s="3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" customHeight="1">
      <c r="A113" s="58" t="s">
        <v>436</v>
      </c>
      <c r="B113" s="10" t="s">
        <v>437</v>
      </c>
      <c r="C113" s="11" t="s">
        <v>450</v>
      </c>
      <c r="D113" s="21"/>
      <c r="E113" s="16" t="s">
        <v>451</v>
      </c>
      <c r="F113" s="21"/>
      <c r="G113" s="11" t="s">
        <v>452</v>
      </c>
      <c r="H113" s="14" t="str">
        <f t="shared" ref="H113:H114" si="0">HYPERLINK("http://www.thectenter.com","www.thectenter.com")</f>
        <v>www.thectenter.com</v>
      </c>
      <c r="I113" s="12"/>
      <c r="J113" s="3"/>
      <c r="K113" s="3"/>
      <c r="L113" s="3"/>
      <c r="M113" s="3"/>
      <c r="N113" s="3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" customHeight="1">
      <c r="A114" s="59"/>
      <c r="B114" s="10" t="s">
        <v>437</v>
      </c>
      <c r="C114" s="11" t="s">
        <v>450</v>
      </c>
      <c r="D114" s="21"/>
      <c r="E114" s="16" t="s">
        <v>453</v>
      </c>
      <c r="F114" s="21"/>
      <c r="G114" s="11" t="s">
        <v>454</v>
      </c>
      <c r="H114" s="14" t="str">
        <f t="shared" si="0"/>
        <v>www.thectenter.com</v>
      </c>
      <c r="I114" s="12"/>
      <c r="J114" s="3"/>
      <c r="K114" s="3"/>
      <c r="L114" s="3"/>
      <c r="M114" s="3"/>
      <c r="N114" s="3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45" customHeight="1">
      <c r="A115" s="43" t="s">
        <v>455</v>
      </c>
      <c r="B115" s="10" t="s">
        <v>415</v>
      </c>
      <c r="C115" s="11" t="s">
        <v>456</v>
      </c>
      <c r="D115" s="12"/>
      <c r="E115" s="11" t="s">
        <v>457</v>
      </c>
      <c r="F115" s="12" t="s">
        <v>248</v>
      </c>
      <c r="G115" s="11" t="s">
        <v>458</v>
      </c>
      <c r="H115" s="14" t="str">
        <f>HYPERLINK("http://www.pcrm.org/","www.pcrm.org")</f>
        <v>www.pcrm.org</v>
      </c>
      <c r="I115" s="11" t="s">
        <v>459</v>
      </c>
      <c r="J115" s="3"/>
      <c r="K115" s="3"/>
      <c r="L115" s="3"/>
      <c r="M115" s="3"/>
      <c r="N115" s="3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45" customHeight="1">
      <c r="A116" s="43" t="s">
        <v>455</v>
      </c>
      <c r="B116" s="10" t="s">
        <v>460</v>
      </c>
      <c r="C116" s="11" t="s">
        <v>461</v>
      </c>
      <c r="D116" s="11" t="s">
        <v>462</v>
      </c>
      <c r="E116" s="11" t="s">
        <v>463</v>
      </c>
      <c r="F116" s="14" t="str">
        <f>HYPERLINK("mailto:info@caseyhealth.org","info@caseyhealth.org")</f>
        <v>info@caseyhealth.org</v>
      </c>
      <c r="G116" s="11" t="s">
        <v>464</v>
      </c>
      <c r="H116" s="14" t="str">
        <f>HYPERLINK("http://www.caseyhealth.org","www.caseyhealth.org")</f>
        <v>www.caseyhealth.org</v>
      </c>
      <c r="I116" s="11"/>
      <c r="J116" s="3"/>
      <c r="K116" s="3"/>
      <c r="L116" s="3"/>
      <c r="M116" s="3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5" customHeight="1">
      <c r="A117" s="60" t="s">
        <v>465</v>
      </c>
      <c r="B117" s="10" t="s">
        <v>466</v>
      </c>
      <c r="C117" s="11" t="s">
        <v>278</v>
      </c>
      <c r="D117" s="11" t="s">
        <v>467</v>
      </c>
      <c r="E117" s="11" t="s">
        <v>279</v>
      </c>
      <c r="F117" s="12" t="s">
        <v>248</v>
      </c>
      <c r="G117" s="11" t="s">
        <v>468</v>
      </c>
      <c r="H117" s="14" t="str">
        <f>HYPERLINK("http://www.nihadc.org","www.nihadc.org")</f>
        <v>www.nihadc.org</v>
      </c>
      <c r="I117" s="12"/>
      <c r="J117" s="3"/>
      <c r="K117" s="3"/>
      <c r="L117" s="3"/>
      <c r="M117" s="3"/>
      <c r="N117" s="3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45" customHeight="1">
      <c r="A118" s="60" t="s">
        <v>465</v>
      </c>
      <c r="B118" s="10" t="s">
        <v>466</v>
      </c>
      <c r="C118" s="11" t="s">
        <v>469</v>
      </c>
      <c r="D118" s="11" t="s">
        <v>470</v>
      </c>
      <c r="E118" s="11" t="s">
        <v>471</v>
      </c>
      <c r="F118" s="12" t="s">
        <v>248</v>
      </c>
      <c r="G118" s="11" t="s">
        <v>472</v>
      </c>
      <c r="H118" s="11" t="s">
        <v>473</v>
      </c>
      <c r="I118" s="12"/>
      <c r="J118" s="3"/>
      <c r="K118" s="3"/>
      <c r="L118" s="3"/>
      <c r="M118" s="3"/>
      <c r="N118" s="3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2.75" customHeight="1">
      <c r="A119" s="61" t="s">
        <v>474</v>
      </c>
      <c r="B119" s="10" t="s">
        <v>234</v>
      </c>
      <c r="C119" s="12" t="s">
        <v>171</v>
      </c>
      <c r="D119" s="11" t="s">
        <v>475</v>
      </c>
      <c r="E119" s="11" t="s">
        <v>476</v>
      </c>
      <c r="F119" s="14" t="str">
        <f>HYPERLINK("mailto:reikisol@live.com","reikisol@live.com")</f>
        <v>reikisol@live.com</v>
      </c>
      <c r="G119" s="12" t="s">
        <v>258</v>
      </c>
      <c r="H119" s="12"/>
      <c r="I119" s="12"/>
      <c r="J119" s="3"/>
      <c r="K119" s="3"/>
      <c r="L119" s="3"/>
      <c r="M119" s="3"/>
      <c r="N119" s="3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2.75" customHeight="1">
      <c r="A120" s="61" t="s">
        <v>474</v>
      </c>
      <c r="B120" s="10" t="s">
        <v>234</v>
      </c>
      <c r="C120" s="11" t="s">
        <v>296</v>
      </c>
      <c r="D120" s="12"/>
      <c r="E120" s="11" t="s">
        <v>298</v>
      </c>
      <c r="F120" s="16" t="s">
        <v>477</v>
      </c>
      <c r="G120" s="11" t="s">
        <v>478</v>
      </c>
      <c r="H120" s="11" t="s">
        <v>479</v>
      </c>
      <c r="I120" s="12"/>
      <c r="J120" s="3"/>
      <c r="K120" s="3"/>
      <c r="L120" s="3"/>
      <c r="M120" s="3"/>
      <c r="N120" s="3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42.75" customHeight="1">
      <c r="A121" s="61" t="s">
        <v>474</v>
      </c>
      <c r="B121" s="10" t="s">
        <v>234</v>
      </c>
      <c r="C121" s="11" t="s">
        <v>480</v>
      </c>
      <c r="D121" s="11" t="s">
        <v>481</v>
      </c>
      <c r="E121" s="11" t="s">
        <v>482</v>
      </c>
      <c r="F121" s="20" t="str">
        <f>HYPERLINK("mailto:info@beherenowyogadc.com","info@beherenowyogadc.com")</f>
        <v>info@beherenowyogadc.com</v>
      </c>
      <c r="G121" s="11" t="s">
        <v>483</v>
      </c>
      <c r="H121" s="14" t="str">
        <f>HYPERLINK("http://beherenowyogadc.com","http://beherenowyogadc.com")</f>
        <v>http://beherenowyogadc.com</v>
      </c>
      <c r="I121" s="12"/>
      <c r="J121" s="3"/>
      <c r="K121" s="3"/>
      <c r="L121" s="3"/>
      <c r="M121" s="3"/>
      <c r="N121" s="3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42.75" customHeight="1">
      <c r="A122" s="61" t="s">
        <v>474</v>
      </c>
      <c r="B122" s="10" t="s">
        <v>234</v>
      </c>
      <c r="C122" s="11" t="s">
        <v>484</v>
      </c>
      <c r="D122" s="11" t="s">
        <v>485</v>
      </c>
      <c r="E122" s="11" t="s">
        <v>486</v>
      </c>
      <c r="F122" s="21"/>
      <c r="G122" s="11" t="s">
        <v>487</v>
      </c>
      <c r="H122" s="11" t="s">
        <v>488</v>
      </c>
      <c r="I122" s="12"/>
      <c r="J122" s="3"/>
      <c r="K122" s="3"/>
      <c r="L122" s="3"/>
      <c r="M122" s="3"/>
      <c r="N122" s="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42.75" customHeight="1">
      <c r="A123" s="61" t="s">
        <v>474</v>
      </c>
      <c r="B123" s="10" t="s">
        <v>234</v>
      </c>
      <c r="C123" s="11" t="s">
        <v>284</v>
      </c>
      <c r="D123" s="11" t="s">
        <v>489</v>
      </c>
      <c r="E123" s="11" t="s">
        <v>149</v>
      </c>
      <c r="F123" s="16" t="s">
        <v>490</v>
      </c>
      <c r="G123" s="11" t="s">
        <v>150</v>
      </c>
      <c r="H123" s="11" t="s">
        <v>491</v>
      </c>
      <c r="I123" s="12"/>
      <c r="J123" s="3"/>
      <c r="K123" s="3"/>
      <c r="L123" s="3"/>
      <c r="M123" s="3"/>
      <c r="N123" s="3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42.75" customHeight="1">
      <c r="A124" s="61" t="s">
        <v>474</v>
      </c>
      <c r="B124" s="10" t="s">
        <v>234</v>
      </c>
      <c r="C124" s="11" t="s">
        <v>171</v>
      </c>
      <c r="D124" s="37" t="s">
        <v>492</v>
      </c>
      <c r="E124" s="37" t="s">
        <v>493</v>
      </c>
      <c r="F124" s="83"/>
      <c r="G124" s="11" t="s">
        <v>494</v>
      </c>
      <c r="H124" s="11"/>
      <c r="I124" s="12"/>
      <c r="J124" s="3"/>
      <c r="K124" s="3"/>
      <c r="L124" s="3"/>
      <c r="M124" s="3"/>
      <c r="N124" s="3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2" customFormat="1" ht="42.75" customHeight="1">
      <c r="A125" s="82" t="s">
        <v>597</v>
      </c>
      <c r="B125" s="29" t="s">
        <v>588</v>
      </c>
      <c r="C125" s="77" t="s">
        <v>589</v>
      </c>
      <c r="D125" s="84" t="s">
        <v>590</v>
      </c>
      <c r="E125" s="85" t="s">
        <v>591</v>
      </c>
      <c r="F125" s="86" t="s">
        <v>210</v>
      </c>
      <c r="G125" s="10" t="s">
        <v>592</v>
      </c>
      <c r="H125" s="80" t="s">
        <v>593</v>
      </c>
      <c r="I125" s="79" t="s">
        <v>594</v>
      </c>
      <c r="J125" s="3"/>
      <c r="K125" s="3"/>
      <c r="L125" s="3"/>
      <c r="M125" s="3"/>
      <c r="N125" s="3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74" customFormat="1" ht="42.75" customHeight="1">
      <c r="A126" s="82" t="s">
        <v>597</v>
      </c>
      <c r="B126" s="29" t="s">
        <v>598</v>
      </c>
      <c r="C126" s="77" t="s">
        <v>171</v>
      </c>
      <c r="D126" s="87" t="s">
        <v>599</v>
      </c>
      <c r="E126" s="85"/>
      <c r="F126" s="86" t="s">
        <v>600</v>
      </c>
      <c r="G126" s="10" t="s">
        <v>52</v>
      </c>
      <c r="H126" s="80"/>
      <c r="I126" s="79" t="s">
        <v>601</v>
      </c>
      <c r="J126" s="12"/>
      <c r="K126" s="12"/>
      <c r="L126" s="12"/>
      <c r="M126" s="12"/>
      <c r="N126" s="12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s="76" customFormat="1" ht="42.75" customHeight="1">
      <c r="A127" s="82" t="s">
        <v>597</v>
      </c>
      <c r="B127" s="29" t="s">
        <v>602</v>
      </c>
      <c r="C127" s="77" t="s">
        <v>603</v>
      </c>
      <c r="D127" s="89"/>
      <c r="E127" s="88" t="s">
        <v>606</v>
      </c>
      <c r="F127" s="73" t="s">
        <v>608</v>
      </c>
      <c r="G127" s="10" t="s">
        <v>607</v>
      </c>
      <c r="H127" s="80" t="s">
        <v>604</v>
      </c>
      <c r="I127" s="79" t="s">
        <v>605</v>
      </c>
      <c r="J127" s="12"/>
      <c r="K127" s="12"/>
      <c r="L127" s="12"/>
      <c r="M127" s="12"/>
      <c r="N127" s="12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46.5" customHeight="1">
      <c r="A128" s="62" t="s">
        <v>495</v>
      </c>
      <c r="B128" s="10" t="s">
        <v>496</v>
      </c>
      <c r="C128" s="11" t="s">
        <v>497</v>
      </c>
      <c r="D128" s="11" t="s">
        <v>498</v>
      </c>
      <c r="E128" s="12"/>
      <c r="F128" s="11" t="s">
        <v>499</v>
      </c>
      <c r="G128" s="12" t="s">
        <v>500</v>
      </c>
      <c r="H128" s="14" t="str">
        <f>HYPERLINK("http://www.tenleytowntaichi.com/","www.tenleytowntaichi.com")</f>
        <v>www.tenleytowntaichi.com</v>
      </c>
      <c r="I128" s="12"/>
      <c r="J128" s="3"/>
      <c r="K128" s="3"/>
      <c r="L128" s="3"/>
      <c r="M128" s="3"/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46.5" customHeight="1">
      <c r="A129" s="62" t="s">
        <v>495</v>
      </c>
      <c r="B129" s="10" t="s">
        <v>496</v>
      </c>
      <c r="C129" s="11" t="s">
        <v>501</v>
      </c>
      <c r="D129" s="16" t="s">
        <v>502</v>
      </c>
      <c r="E129" s="11" t="s">
        <v>503</v>
      </c>
      <c r="F129" s="14" t="str">
        <f>HYPERLINK("mailto:washington.wustyle@gmail.com","washington.wustyle@gmail.com")</f>
        <v>washington.wustyle@gmail.com</v>
      </c>
      <c r="G129" s="11" t="s">
        <v>504</v>
      </c>
      <c r="H129" s="11" t="s">
        <v>505</v>
      </c>
      <c r="I129" s="12"/>
      <c r="J129" s="3"/>
      <c r="K129" s="3"/>
      <c r="L129" s="3"/>
      <c r="M129" s="3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46.5" customHeight="1">
      <c r="A130" s="63" t="s">
        <v>506</v>
      </c>
      <c r="B130" s="10" t="s">
        <v>507</v>
      </c>
      <c r="C130" s="24" t="s">
        <v>508</v>
      </c>
      <c r="D130" s="12"/>
      <c r="E130" s="11" t="s">
        <v>509</v>
      </c>
      <c r="F130" s="26" t="s">
        <v>248</v>
      </c>
      <c r="G130" s="11" t="s">
        <v>510</v>
      </c>
      <c r="H130" s="15" t="str">
        <f>HYPERLINK("http://www.circleyoga.com/","www.circleyoga.com")</f>
        <v>www.circleyoga.com</v>
      </c>
      <c r="I130" s="26"/>
      <c r="J130" s="3"/>
      <c r="K130" s="3"/>
      <c r="L130" s="3"/>
      <c r="M130" s="3"/>
      <c r="N130" s="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46.5" customHeight="1">
      <c r="A131" s="63" t="s">
        <v>506</v>
      </c>
      <c r="B131" s="10" t="s">
        <v>511</v>
      </c>
      <c r="C131" s="24" t="s">
        <v>512</v>
      </c>
      <c r="D131" s="11" t="s">
        <v>513</v>
      </c>
      <c r="E131" s="11" t="s">
        <v>514</v>
      </c>
      <c r="F131" s="15" t="str">
        <f>HYPERLINK("mailto:alia@eastsideyogadc.com","mailto:alia@eastsideyogadc.com")</f>
        <v>mailto:alia@eastsideyogadc.com</v>
      </c>
      <c r="G131" s="11" t="s">
        <v>515</v>
      </c>
      <c r="H131" s="24" t="s">
        <v>516</v>
      </c>
      <c r="I131" s="26"/>
      <c r="J131" s="3"/>
      <c r="K131" s="3"/>
      <c r="L131" s="3"/>
      <c r="M131" s="3"/>
      <c r="N131" s="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46.5" customHeight="1">
      <c r="A132" s="63" t="s">
        <v>506</v>
      </c>
      <c r="B132" s="10" t="s">
        <v>511</v>
      </c>
      <c r="C132" s="24" t="s">
        <v>517</v>
      </c>
      <c r="D132" s="12"/>
      <c r="E132" s="11" t="s">
        <v>518</v>
      </c>
      <c r="F132" s="15" t="str">
        <f>HYPERLINK("mailto:debra@flowyogacenter.com","debra@flowyogacenter.com")</f>
        <v>debra@flowyogacenter.com</v>
      </c>
      <c r="G132" s="11" t="s">
        <v>519</v>
      </c>
      <c r="H132" s="15" t="str">
        <f>HYPERLINK("http://www.flowyogacenter.com/","www.flowyogacenter.com")</f>
        <v>www.flowyogacenter.com</v>
      </c>
      <c r="I132" s="26"/>
      <c r="J132" s="3"/>
      <c r="K132" s="3"/>
      <c r="L132" s="3"/>
      <c r="M132" s="3"/>
      <c r="N132" s="3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0.75" customHeight="1">
      <c r="A133" s="63" t="s">
        <v>506</v>
      </c>
      <c r="B133" s="10" t="s">
        <v>511</v>
      </c>
      <c r="C133" s="24" t="s">
        <v>223</v>
      </c>
      <c r="D133" s="11" t="s">
        <v>520</v>
      </c>
      <c r="E133" s="12"/>
      <c r="F133" s="15" t="str">
        <f>HYPERLINK("mailto:pleasance@me.com","pleasance@me.com")</f>
        <v>pleasance@me.com</v>
      </c>
      <c r="G133" s="11" t="s">
        <v>521</v>
      </c>
      <c r="H133" s="15" t="str">
        <f>HYPERLINK("http://www.lilomm.com/","www.lilomm.com")</f>
        <v>www.lilomm.com</v>
      </c>
      <c r="I133" s="26"/>
      <c r="J133" s="3"/>
      <c r="K133" s="3"/>
      <c r="L133" s="3"/>
      <c r="M133" s="3"/>
      <c r="N133" s="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63" t="s">
        <v>506</v>
      </c>
      <c r="B134" s="10" t="s">
        <v>511</v>
      </c>
      <c r="C134" s="24" t="s">
        <v>522</v>
      </c>
      <c r="D134" s="12"/>
      <c r="E134" s="11" t="s">
        <v>523</v>
      </c>
      <c r="F134" s="15" t="str">
        <f>HYPERLINK("mailto:info@recharj.com","info@recharj.com")</f>
        <v>info@recharj.com</v>
      </c>
      <c r="G134" s="11" t="s">
        <v>524</v>
      </c>
      <c r="H134" s="15" t="str">
        <f>HYPERLINK("http://www.recharj.com/","www.recharj.com")</f>
        <v>www.recharj.com</v>
      </c>
      <c r="I134" s="25"/>
      <c r="J134" s="3"/>
      <c r="K134" s="3"/>
      <c r="L134" s="3"/>
      <c r="M134" s="3"/>
      <c r="N134" s="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63" t="s">
        <v>506</v>
      </c>
      <c r="B135" s="10" t="s">
        <v>511</v>
      </c>
      <c r="C135" s="24" t="s">
        <v>525</v>
      </c>
      <c r="D135" s="12"/>
      <c r="E135" s="11" t="s">
        <v>526</v>
      </c>
      <c r="F135" s="15" t="str">
        <f>HYPERLINK("mailto:shantiyoga@schooloflife.org","shantiyoga@schooloflife.org")</f>
        <v>shantiyoga@schooloflife.org</v>
      </c>
      <c r="G135" s="11" t="s">
        <v>527</v>
      </c>
      <c r="H135" s="15" t="str">
        <f>HYPERLINK("http://www.schooloflife.org","http://www.schooloflife.org")</f>
        <v>http://www.schooloflife.org</v>
      </c>
      <c r="I135" s="25"/>
      <c r="J135" s="3"/>
      <c r="K135" s="3"/>
      <c r="L135" s="3"/>
      <c r="M135" s="3"/>
      <c r="N135" s="3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63" t="s">
        <v>506</v>
      </c>
      <c r="B136" s="10" t="s">
        <v>511</v>
      </c>
      <c r="C136" s="24" t="s">
        <v>528</v>
      </c>
      <c r="D136" s="24" t="s">
        <v>529</v>
      </c>
      <c r="E136" s="12"/>
      <c r="F136" s="42" t="s">
        <v>530</v>
      </c>
      <c r="G136" s="11" t="s">
        <v>531</v>
      </c>
      <c r="H136" s="15" t="s">
        <v>532</v>
      </c>
      <c r="I136" s="25"/>
      <c r="J136" s="3"/>
      <c r="K136" s="3"/>
      <c r="L136" s="3"/>
      <c r="M136" s="3"/>
      <c r="N136" s="3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63" t="s">
        <v>506</v>
      </c>
      <c r="B137" s="10" t="s">
        <v>511</v>
      </c>
      <c r="C137" s="11" t="s">
        <v>533</v>
      </c>
      <c r="D137" s="26"/>
      <c r="E137" s="11" t="s">
        <v>534</v>
      </c>
      <c r="F137" s="15" t="str">
        <f>HYPERLINK("mailto:info@tranquilspace.com","info@tranquilspace.com")</f>
        <v>info@tranquilspace.com</v>
      </c>
      <c r="G137" s="11" t="s">
        <v>535</v>
      </c>
      <c r="H137" s="15" t="str">
        <f>HYPERLINK("http://www.tranquilspace.com/yoga/weeyogis","www.tranquilspace.com/yoga/weeyogis")</f>
        <v>www.tranquilspace.com/yoga/weeyogis</v>
      </c>
      <c r="I137" s="26"/>
      <c r="J137" s="3"/>
      <c r="K137" s="3"/>
      <c r="L137" s="3"/>
      <c r="M137" s="3"/>
      <c r="N137" s="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63" t="s">
        <v>506</v>
      </c>
      <c r="B138" s="10" t="s">
        <v>511</v>
      </c>
      <c r="C138" s="24" t="s">
        <v>264</v>
      </c>
      <c r="D138" s="11" t="s">
        <v>265</v>
      </c>
      <c r="E138" s="11" t="s">
        <v>536</v>
      </c>
      <c r="F138" s="15" t="str">
        <f>HYPERLINK("mailto:info@washingtonyogacenter.com","info@washingtonyogacenter.com")</f>
        <v>info@washingtonyogacenter.com</v>
      </c>
      <c r="G138" s="11" t="s">
        <v>537</v>
      </c>
      <c r="H138" s="15" t="str">
        <f>HYPERLINK("http://www.washingtonyogacenter.com","www.washingtonyogacenter.com")</f>
        <v>www.washingtonyogacenter.com</v>
      </c>
      <c r="I138" s="25"/>
      <c r="J138" s="3"/>
      <c r="K138" s="3"/>
      <c r="L138" s="3"/>
      <c r="M138" s="3"/>
      <c r="N138" s="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64" t="s">
        <v>506</v>
      </c>
      <c r="B139" s="10" t="s">
        <v>511</v>
      </c>
      <c r="C139" s="11" t="s">
        <v>538</v>
      </c>
      <c r="D139" s="12"/>
      <c r="E139" s="12" t="s">
        <v>539</v>
      </c>
      <c r="F139" s="13" t="str">
        <f>HYPERLINK("mailto:yoga@willowstreetyoga.com","yoga@willowstreetyoga.com")</f>
        <v>yoga@willowstreetyoga.com</v>
      </c>
      <c r="G139" s="12" t="s">
        <v>540</v>
      </c>
      <c r="H139" s="13" t="str">
        <f>HYPERLINK("http://www.willowstreetyoga.com","www.willowstreetyoga.com")</f>
        <v>www.willowstreetyoga.com</v>
      </c>
      <c r="I139" s="12"/>
      <c r="J139" s="3"/>
      <c r="K139" s="3"/>
      <c r="L139" s="3"/>
      <c r="M139" s="3"/>
      <c r="N139" s="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64" t="s">
        <v>506</v>
      </c>
      <c r="B140" s="10" t="s">
        <v>511</v>
      </c>
      <c r="C140" s="11" t="s">
        <v>541</v>
      </c>
      <c r="D140" s="12"/>
      <c r="E140" s="11" t="s">
        <v>542</v>
      </c>
      <c r="F140" s="14" t="str">
        <f>HYPERLINK("mailto:sweetbay@sweetbayyoga.com","sweetbay@sweetbayyoga.com")</f>
        <v>sweetbay@sweetbayyoga.com</v>
      </c>
      <c r="G140" s="11" t="s">
        <v>543</v>
      </c>
      <c r="H140" s="14" t="str">
        <f>HYPERLINK("http://www.sweetbayyoga.com","www.sweetbayyoga.com")</f>
        <v>www.sweetbayyoga.com</v>
      </c>
      <c r="I140" s="12"/>
      <c r="J140" s="3"/>
      <c r="K140" s="3"/>
      <c r="L140" s="3"/>
      <c r="M140" s="3"/>
      <c r="N140" s="3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64" t="s">
        <v>506</v>
      </c>
      <c r="B141" s="10" t="s">
        <v>511</v>
      </c>
      <c r="C141" s="11" t="s">
        <v>544</v>
      </c>
      <c r="D141" s="12"/>
      <c r="E141" s="11" t="s">
        <v>210</v>
      </c>
      <c r="F141" s="11" t="s">
        <v>210</v>
      </c>
      <c r="G141" s="11" t="s">
        <v>545</v>
      </c>
      <c r="H141" s="14" t="str">
        <f>HYPERLINK("http://www.easeyogacafe.com","www.easeyogacafe.com")</f>
        <v>www.easeyogacafe.com</v>
      </c>
      <c r="I141" s="12"/>
      <c r="J141" s="3"/>
      <c r="K141" s="3"/>
      <c r="L141" s="3"/>
      <c r="M141" s="3"/>
      <c r="N141" s="3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>
      <c r="A142" s="64" t="s">
        <v>506</v>
      </c>
      <c r="B142" s="10" t="s">
        <v>511</v>
      </c>
      <c r="C142" s="11" t="s">
        <v>480</v>
      </c>
      <c r="D142" s="11" t="s">
        <v>481</v>
      </c>
      <c r="E142" s="11" t="s">
        <v>482</v>
      </c>
      <c r="F142" s="16" t="s">
        <v>546</v>
      </c>
      <c r="G142" s="11" t="s">
        <v>483</v>
      </c>
      <c r="H142" s="11" t="s">
        <v>547</v>
      </c>
      <c r="I142" s="12"/>
      <c r="J142" s="3"/>
      <c r="K142" s="3"/>
      <c r="L142" s="3"/>
      <c r="M142" s="3"/>
      <c r="N142" s="3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>
      <c r="A143" s="65" t="s">
        <v>506</v>
      </c>
      <c r="B143" s="10" t="s">
        <v>511</v>
      </c>
      <c r="C143" s="11" t="s">
        <v>548</v>
      </c>
      <c r="D143" s="11" t="s">
        <v>549</v>
      </c>
      <c r="E143" s="11" t="s">
        <v>550</v>
      </c>
      <c r="F143" s="20" t="str">
        <f>HYPERLINK("mailto:SimonSaysYoga@gmail.com","SimonSaysYoga@gmail.com")</f>
        <v>SimonSaysYoga@gmail.com</v>
      </c>
      <c r="G143" s="11" t="s">
        <v>551</v>
      </c>
      <c r="H143" s="14" t="str">
        <f>HYPERLINK("http://www.simonsaysyoga.com","www.simonsaysyoga.com")</f>
        <v>www.simonsaysyoga.com</v>
      </c>
      <c r="I143" s="12"/>
      <c r="J143" s="3"/>
      <c r="K143" s="3"/>
      <c r="L143" s="3"/>
      <c r="M143" s="3"/>
      <c r="N143" s="3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autoFilter ref="A1:A1008"/>
  <phoneticPr fontId="5" type="noConversion"/>
  <hyperlinks>
    <hyperlink ref="E50" r:id="rId1" display="tel:%28202%29 727-3665"/>
    <hyperlink ref="F17" r:id="rId2"/>
    <hyperlink ref="F74" r:id="rId3"/>
    <hyperlink ref="F20" r:id="rId4"/>
    <hyperlink ref="E20" r:id="rId5"/>
    <hyperlink ref="H20" r:id="rId6"/>
    <hyperlink ref="H67" r:id="rId7"/>
    <hyperlink ref="H51" r:id="rId8"/>
    <hyperlink ref="H104" r:id="rId9"/>
    <hyperlink ref="H125" r:id="rId10"/>
    <hyperlink ref="H127" r:id="rId11"/>
    <hyperlink ref="F127" r:id="rId12"/>
    <hyperlink ref="H105" r:id="rId13"/>
    <hyperlink ref="F105" r:id="rId14"/>
    <hyperlink ref="F110" r:id="rId15"/>
    <hyperlink ref="H110" r:id="rId16"/>
    <hyperlink ref="F18" r:id="rId17"/>
    <hyperlink ref="H18" r:id="rId18"/>
    <hyperlink ref="F30" r:id="rId19"/>
    <hyperlink ref="H30" r:id="rId20"/>
    <hyperlink ref="F106" r:id="rId21"/>
    <hyperlink ref="H106" r:id="rId22"/>
  </hyperlinks>
  <pageMargins left="0.7" right="0.7" top="0.75" bottom="0.75" header="0.3" footer="0.3"/>
  <pageSetup orientation="landscape"/>
  <headerFooter>
    <oddHeader>&amp;L&amp;K000000Complementary Care Providers Contact List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Current_Feb2017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Hershkowitz, Ann</dc:creator>
  <cp:lastModifiedBy>orlando ortiz</cp:lastModifiedBy>
  <cp:lastPrinted>2017-06-14T11:48:45Z</cp:lastPrinted>
  <dcterms:created xsi:type="dcterms:W3CDTF">2017-04-17T14:07:37Z</dcterms:created>
  <dcterms:modified xsi:type="dcterms:W3CDTF">2017-09-21T01:29:14Z</dcterms:modified>
</cp:coreProperties>
</file>